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en.Wheatcroft.TII\Desktop\Work\Templates\"/>
    </mc:Choice>
  </mc:AlternateContent>
  <xr:revisionPtr revIDLastSave="0" documentId="8_{78EC3BCE-E6EE-42F5-99E6-E61EB70B7F13}" xr6:coauthVersionLast="47" xr6:coauthVersionMax="47" xr10:uidLastSave="{00000000-0000-0000-0000-000000000000}"/>
  <bookViews>
    <workbookView xWindow="20370" yWindow="-120" windowWidth="29040" windowHeight="15840" tabRatio="672" xr2:uid="{00000000-000D-0000-FFFF-FFFF00000000}"/>
  </bookViews>
  <sheets>
    <sheet name="Majors TSB Blank" sheetId="6" r:id="rId1"/>
    <sheet name="Active Travel Cost Breakdown" sheetId="9" r:id="rId2"/>
    <sheet name="Expert Judgement Record" sheetId="8" r:id="rId3"/>
    <sheet name="Signoff Matrix" sheetId="7" r:id="rId4"/>
  </sheets>
  <definedNames>
    <definedName name="_xlnm.Print_Area" localSheetId="0">'Majors TSB Blank'!$A$1:$R$87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0" i="6" l="1"/>
  <c r="F28" i="9" l="1"/>
  <c r="F48" i="9"/>
  <c r="H10" i="8"/>
  <c r="J33" i="6"/>
  <c r="I27" i="6"/>
  <c r="Q27" i="6" s="1"/>
  <c r="F103" i="6" l="1"/>
  <c r="E103" i="6"/>
  <c r="M103" i="6" l="1"/>
  <c r="P103" i="6"/>
  <c r="O103" i="6"/>
  <c r="N103" i="6"/>
  <c r="K103" i="6"/>
  <c r="F58" i="9"/>
  <c r="F53" i="9"/>
  <c r="F43" i="9"/>
  <c r="F38" i="9"/>
  <c r="F33" i="9"/>
  <c r="G22" i="9" l="1"/>
  <c r="F22" i="9"/>
  <c r="G23" i="9" l="1"/>
  <c r="G24" i="9" s="1"/>
  <c r="F23" i="9"/>
  <c r="F24" i="9" s="1"/>
  <c r="G57" i="9" l="1"/>
  <c r="G52" i="9"/>
  <c r="G47" i="9"/>
  <c r="G42" i="9"/>
  <c r="G37" i="9"/>
  <c r="G32" i="9"/>
  <c r="G27" i="9"/>
  <c r="G33" i="9" l="1"/>
  <c r="G34" i="9" s="1"/>
  <c r="G43" i="9"/>
  <c r="G44" i="9" s="1"/>
  <c r="G53" i="9"/>
  <c r="G54" i="9" s="1"/>
  <c r="G38" i="9"/>
  <c r="G39" i="9" s="1"/>
  <c r="G48" i="9"/>
  <c r="G49" i="9" s="1"/>
  <c r="G58" i="9"/>
  <c r="G59" i="9" s="1"/>
  <c r="G28" i="9"/>
  <c r="G29" i="9" s="1"/>
  <c r="G61" i="9" l="1"/>
  <c r="G63" i="9" s="1"/>
  <c r="G65" i="9" l="1"/>
  <c r="O75" i="6"/>
  <c r="C72" i="6" l="1"/>
  <c r="H14" i="8" s="1"/>
  <c r="I19" i="6" l="1"/>
  <c r="E51" i="6" s="1"/>
  <c r="I31" i="6"/>
  <c r="B163" i="6" l="1"/>
  <c r="K14" i="6" l="1"/>
  <c r="C69" i="6"/>
  <c r="O33" i="6"/>
  <c r="L33" i="6"/>
  <c r="K33" i="6"/>
  <c r="P33" i="6"/>
  <c r="L126" i="6"/>
  <c r="L125" i="6"/>
  <c r="L124" i="6"/>
  <c r="L123" i="6"/>
  <c r="L122" i="6"/>
  <c r="L121" i="6"/>
  <c r="I115" i="6"/>
  <c r="I126" i="6" s="1"/>
  <c r="J57" i="6" s="1"/>
  <c r="I114" i="6"/>
  <c r="I125" i="6" s="1"/>
  <c r="J56" i="6" s="1"/>
  <c r="I113" i="6"/>
  <c r="I124" i="6" s="1"/>
  <c r="J55" i="6" s="1"/>
  <c r="I112" i="6"/>
  <c r="I123" i="6" s="1"/>
  <c r="J54" i="6" s="1"/>
  <c r="I111" i="6"/>
  <c r="I122" i="6" s="1"/>
  <c r="I110" i="6"/>
  <c r="I121" i="6" s="1"/>
  <c r="J52" i="6" s="1"/>
  <c r="I109" i="6"/>
  <c r="I120" i="6" s="1"/>
  <c r="J51" i="6" s="1"/>
  <c r="F106" i="6"/>
  <c r="F105" i="6"/>
  <c r="E105" i="6"/>
  <c r="F104" i="6"/>
  <c r="F102" i="6"/>
  <c r="F101" i="6"/>
  <c r="E101" i="6"/>
  <c r="F100" i="6"/>
  <c r="F99" i="6"/>
  <c r="E99" i="6"/>
  <c r="F98" i="6"/>
  <c r="F97" i="6"/>
  <c r="E97" i="6"/>
  <c r="F96" i="6"/>
  <c r="F95" i="6"/>
  <c r="E95" i="6"/>
  <c r="F94" i="6"/>
  <c r="F93" i="6"/>
  <c r="E93" i="6"/>
  <c r="P92" i="6"/>
  <c r="P108" i="6" s="1"/>
  <c r="P119" i="6" s="1"/>
  <c r="O92" i="6"/>
  <c r="O108" i="6" s="1"/>
  <c r="O119" i="6" s="1"/>
  <c r="N92" i="6"/>
  <c r="N108" i="6" s="1"/>
  <c r="N119" i="6" s="1"/>
  <c r="M92" i="6"/>
  <c r="M108" i="6" s="1"/>
  <c r="M119" i="6" s="1"/>
  <c r="K92" i="6"/>
  <c r="K108" i="6" s="1"/>
  <c r="K119" i="6" s="1"/>
  <c r="J92" i="6"/>
  <c r="J108" i="6" s="1"/>
  <c r="J119" i="6" s="1"/>
  <c r="I92" i="6"/>
  <c r="I108" i="6" s="1"/>
  <c r="I119" i="6" s="1"/>
  <c r="I64" i="6"/>
  <c r="L55" i="6"/>
  <c r="Q50" i="6"/>
  <c r="P50" i="6"/>
  <c r="O50" i="6"/>
  <c r="N50" i="6"/>
  <c r="L50" i="6"/>
  <c r="K50" i="6"/>
  <c r="F33" i="6"/>
  <c r="E33" i="6"/>
  <c r="O62" i="6" s="1"/>
  <c r="G32" i="6"/>
  <c r="Q31" i="6"/>
  <c r="G30" i="6"/>
  <c r="I29" i="6"/>
  <c r="E56" i="6" s="1"/>
  <c r="G29" i="6"/>
  <c r="E55" i="6"/>
  <c r="G26" i="6"/>
  <c r="I25" i="6"/>
  <c r="E54" i="6" s="1"/>
  <c r="G24" i="6"/>
  <c r="I23" i="6"/>
  <c r="E53" i="6" s="1"/>
  <c r="G22" i="6"/>
  <c r="I21" i="6"/>
  <c r="E52" i="6" s="1"/>
  <c r="G20" i="6"/>
  <c r="G19" i="6"/>
  <c r="M104" i="6" l="1"/>
  <c r="K104" i="6"/>
  <c r="P104" i="6"/>
  <c r="O104" i="6"/>
  <c r="N104" i="6"/>
  <c r="M93" i="6"/>
  <c r="K93" i="6"/>
  <c r="M105" i="6"/>
  <c r="O105" i="6"/>
  <c r="N105" i="6"/>
  <c r="K105" i="6"/>
  <c r="P105" i="6"/>
  <c r="N99" i="6"/>
  <c r="O99" i="6"/>
  <c r="P99" i="6"/>
  <c r="K99" i="6"/>
  <c r="M99" i="6"/>
  <c r="N102" i="6"/>
  <c r="O102" i="6"/>
  <c r="M102" i="6"/>
  <c r="K102" i="6"/>
  <c r="P102" i="6"/>
  <c r="N101" i="6"/>
  <c r="O101" i="6"/>
  <c r="P101" i="6"/>
  <c r="K101" i="6"/>
  <c r="P98" i="6"/>
  <c r="O98" i="6"/>
  <c r="N98" i="6"/>
  <c r="M98" i="6"/>
  <c r="K98" i="6"/>
  <c r="P106" i="6"/>
  <c r="O106" i="6"/>
  <c r="N106" i="6"/>
  <c r="K106" i="6"/>
  <c r="M106" i="6"/>
  <c r="O100" i="6"/>
  <c r="P100" i="6"/>
  <c r="N100" i="6"/>
  <c r="M100" i="6"/>
  <c r="K100" i="6"/>
  <c r="P94" i="6"/>
  <c r="O94" i="6"/>
  <c r="N94" i="6"/>
  <c r="M94" i="6"/>
  <c r="K94" i="6"/>
  <c r="N93" i="6"/>
  <c r="P93" i="6"/>
  <c r="O93" i="6"/>
  <c r="K95" i="6"/>
  <c r="P95" i="6"/>
  <c r="O95" i="6"/>
  <c r="M95" i="6"/>
  <c r="N95" i="6"/>
  <c r="K115" i="6"/>
  <c r="K126" i="6" s="1"/>
  <c r="L57" i="6" s="1"/>
  <c r="O96" i="6"/>
  <c r="P96" i="6"/>
  <c r="N96" i="6"/>
  <c r="K96" i="6"/>
  <c r="M96" i="6"/>
  <c r="N97" i="6"/>
  <c r="K97" i="6"/>
  <c r="P97" i="6"/>
  <c r="O97" i="6"/>
  <c r="M97" i="6"/>
  <c r="M101" i="6"/>
  <c r="Q21" i="6"/>
  <c r="J113" i="6"/>
  <c r="J124" i="6" s="1"/>
  <c r="I117" i="6"/>
  <c r="Q29" i="6"/>
  <c r="Q25" i="6"/>
  <c r="I33" i="6"/>
  <c r="H31" i="6"/>
  <c r="H26" i="6"/>
  <c r="H27" i="6"/>
  <c r="H22" i="6"/>
  <c r="J53" i="6"/>
  <c r="J58" i="6" s="1"/>
  <c r="I128" i="6"/>
  <c r="J114" i="6"/>
  <c r="E57" i="6"/>
  <c r="Q23" i="6"/>
  <c r="H24" i="6"/>
  <c r="J115" i="6"/>
  <c r="O110" i="6" l="1"/>
  <c r="O121" i="6" s="1"/>
  <c r="P52" i="6" s="1"/>
  <c r="O109" i="6"/>
  <c r="O120" i="6" s="1"/>
  <c r="P51" i="6" s="1"/>
  <c r="P114" i="6"/>
  <c r="P125" i="6" s="1"/>
  <c r="Q56" i="6" s="1"/>
  <c r="O114" i="6"/>
  <c r="O125" i="6" s="1"/>
  <c r="P56" i="6" s="1"/>
  <c r="N114" i="6"/>
  <c r="N125" i="6" s="1"/>
  <c r="O56" i="6" s="1"/>
  <c r="M114" i="6"/>
  <c r="M125" i="6" s="1"/>
  <c r="N56" i="6" s="1"/>
  <c r="C71" i="6"/>
  <c r="H12" i="8" s="1"/>
  <c r="O111" i="6"/>
  <c r="O122" i="6" s="1"/>
  <c r="P53" i="6" s="1"/>
  <c r="P112" i="6"/>
  <c r="P123" i="6" s="1"/>
  <c r="Q54" i="6" s="1"/>
  <c r="O115" i="6"/>
  <c r="O126" i="6" s="1"/>
  <c r="P57" i="6" s="1"/>
  <c r="N109" i="6"/>
  <c r="N120" i="6" s="1"/>
  <c r="O51" i="6" s="1"/>
  <c r="K113" i="6"/>
  <c r="K124" i="6" s="1"/>
  <c r="M109" i="6"/>
  <c r="M120" i="6" s="1"/>
  <c r="N51" i="6" s="1"/>
  <c r="P115" i="6"/>
  <c r="P126" i="6" s="1"/>
  <c r="Q57" i="6" s="1"/>
  <c r="P111" i="6"/>
  <c r="P122" i="6" s="1"/>
  <c r="Q53" i="6" s="1"/>
  <c r="K111" i="6"/>
  <c r="K122" i="6" s="1"/>
  <c r="L53" i="6" s="1"/>
  <c r="M110" i="6"/>
  <c r="M121" i="6" s="1"/>
  <c r="N52" i="6" s="1"/>
  <c r="N112" i="6"/>
  <c r="N123" i="6" s="1"/>
  <c r="O54" i="6" s="1"/>
  <c r="J111" i="6"/>
  <c r="J122" i="6" s="1"/>
  <c r="N113" i="6"/>
  <c r="N124" i="6" s="1"/>
  <c r="O55" i="6" s="1"/>
  <c r="P110" i="6"/>
  <c r="P121" i="6" s="1"/>
  <c r="Q52" i="6" s="1"/>
  <c r="O113" i="6"/>
  <c r="O124" i="6" s="1"/>
  <c r="P55" i="6" s="1"/>
  <c r="K109" i="6"/>
  <c r="K120" i="6" s="1"/>
  <c r="N111" i="6"/>
  <c r="N122" i="6" s="1"/>
  <c r="O53" i="6" s="1"/>
  <c r="M115" i="6"/>
  <c r="M126" i="6" s="1"/>
  <c r="N57" i="6" s="1"/>
  <c r="M113" i="6"/>
  <c r="M124" i="6" s="1"/>
  <c r="N55" i="6" s="1"/>
  <c r="K114" i="6"/>
  <c r="K125" i="6" s="1"/>
  <c r="L56" i="6" s="1"/>
  <c r="J109" i="6"/>
  <c r="J120" i="6" s="1"/>
  <c r="M111" i="6"/>
  <c r="M122" i="6" s="1"/>
  <c r="N53" i="6" s="1"/>
  <c r="J110" i="6"/>
  <c r="K110" i="6"/>
  <c r="K121" i="6" s="1"/>
  <c r="L52" i="6" s="1"/>
  <c r="J112" i="6"/>
  <c r="J123" i="6" s="1"/>
  <c r="N115" i="6"/>
  <c r="N126" i="6" s="1"/>
  <c r="O57" i="6" s="1"/>
  <c r="N110" i="6"/>
  <c r="N121" i="6" s="1"/>
  <c r="O52" i="6" s="1"/>
  <c r="J125" i="6"/>
  <c r="K55" i="6"/>
  <c r="O112" i="6"/>
  <c r="P113" i="6"/>
  <c r="P124" i="6" s="1"/>
  <c r="Q55" i="6" s="1"/>
  <c r="M112" i="6"/>
  <c r="M123" i="6" s="1"/>
  <c r="N54" i="6" s="1"/>
  <c r="K112" i="6"/>
  <c r="K123" i="6" s="1"/>
  <c r="L54" i="6" s="1"/>
  <c r="J126" i="6"/>
  <c r="E58" i="6"/>
  <c r="Q111" i="6" l="1"/>
  <c r="Q115" i="6"/>
  <c r="Q110" i="6"/>
  <c r="J117" i="6"/>
  <c r="J121" i="6"/>
  <c r="J128" i="6" s="1"/>
  <c r="N128" i="6"/>
  <c r="N117" i="6"/>
  <c r="O58" i="6"/>
  <c r="Q126" i="6"/>
  <c r="F57" i="6" s="1"/>
  <c r="I57" i="6" s="1"/>
  <c r="K57" i="6"/>
  <c r="K51" i="6"/>
  <c r="K117" i="6"/>
  <c r="M117" i="6"/>
  <c r="Q113" i="6"/>
  <c r="Q112" i="6"/>
  <c r="O123" i="6"/>
  <c r="Q123" i="6" s="1"/>
  <c r="F54" i="6" s="1"/>
  <c r="I54" i="6" s="1"/>
  <c r="O117" i="6"/>
  <c r="N58" i="6"/>
  <c r="Q124" i="6"/>
  <c r="F55" i="6" s="1"/>
  <c r="I55" i="6" s="1"/>
  <c r="Q114" i="6"/>
  <c r="L51" i="6"/>
  <c r="L58" i="6" s="1"/>
  <c r="K128" i="6"/>
  <c r="K54" i="6"/>
  <c r="K53" i="6"/>
  <c r="Q122" i="6"/>
  <c r="F53" i="6" s="1"/>
  <c r="I53" i="6" s="1"/>
  <c r="M128" i="6"/>
  <c r="Q125" i="6"/>
  <c r="F56" i="6" s="1"/>
  <c r="I56" i="6" s="1"/>
  <c r="K56" i="6"/>
  <c r="Q121" i="6" l="1"/>
  <c r="F52" i="6" s="1"/>
  <c r="I52" i="6" s="1"/>
  <c r="K52" i="6"/>
  <c r="K58" i="6" s="1"/>
  <c r="P54" i="6"/>
  <c r="P58" i="6" s="1"/>
  <c r="O128" i="6"/>
  <c r="Q19" i="6" l="1"/>
  <c r="Q33" i="6" s="1"/>
  <c r="N33" i="6"/>
  <c r="P109" i="6" l="1"/>
  <c r="Q109" i="6" l="1"/>
  <c r="Q117" i="6" s="1"/>
  <c r="P120" i="6"/>
  <c r="P117" i="6"/>
  <c r="Q120" i="6" l="1"/>
  <c r="P128" i="6"/>
  <c r="Q51" i="6"/>
  <c r="Q58" i="6" s="1"/>
  <c r="O63" i="6"/>
  <c r="O64" i="6" s="1"/>
  <c r="O66" i="6" s="1"/>
  <c r="O76" i="6"/>
  <c r="O78" i="6" s="1"/>
  <c r="Q128" i="6" l="1"/>
  <c r="F51" i="6"/>
  <c r="F64" i="9" l="1"/>
  <c r="G64" i="9" s="1"/>
  <c r="I51" i="6"/>
  <c r="I58" i="6" s="1"/>
  <c r="O60" i="6" s="1"/>
  <c r="J60" i="6" s="1"/>
  <c r="F58" i="6"/>
  <c r="Q72" i="6" s="1"/>
  <c r="Q73" i="6" s="1"/>
  <c r="Q74" i="6" s="1"/>
  <c r="G66" i="9" l="1"/>
  <c r="F68" i="6" s="1"/>
  <c r="J68" i="6" s="1"/>
</calcChain>
</file>

<file path=xl/sharedStrings.xml><?xml version="1.0" encoding="utf-8"?>
<sst xmlns="http://schemas.openxmlformats.org/spreadsheetml/2006/main" count="297" uniqueCount="224">
  <si>
    <t>Planning &amp; Design</t>
  </si>
  <si>
    <t>Archaeology</t>
  </si>
  <si>
    <t>Land &amp; Property</t>
  </si>
  <si>
    <t>SCHEME NAME</t>
  </si>
  <si>
    <t>Road Authority</t>
  </si>
  <si>
    <t>Project Status</t>
  </si>
  <si>
    <t>Region</t>
  </si>
  <si>
    <t>Mainline Scheme Length</t>
  </si>
  <si>
    <t>Cross Section</t>
  </si>
  <si>
    <t>Current Date</t>
  </si>
  <si>
    <t>NTT Date</t>
  </si>
  <si>
    <t>Grade Separated Junctions</t>
  </si>
  <si>
    <t>No. of Bridges</t>
  </si>
  <si>
    <t>Total Land Acquired (ha)</t>
  </si>
  <si>
    <t>Terrain</t>
  </si>
  <si>
    <t>Ground Conditions</t>
  </si>
  <si>
    <t>Base Cost Expenditure Heading</t>
  </si>
  <si>
    <t>Un-inflated Target Cost</t>
  </si>
  <si>
    <t>Un-Inflated Target Cost  Profile</t>
  </si>
  <si>
    <t>Main Contract Construction (incl VAT)</t>
  </si>
  <si>
    <t>Employer Risks on Construction</t>
  </si>
  <si>
    <t xml:space="preserve">Main Contract Supervision </t>
  </si>
  <si>
    <t>Employer Risks on Supervision</t>
  </si>
  <si>
    <t xml:space="preserve">Archaeology </t>
  </si>
  <si>
    <t>Pre-construction Archaeological Risks</t>
  </si>
  <si>
    <t>Advance Works &amp; Other Contracts</t>
  </si>
  <si>
    <t xml:space="preserve">Employer Risks </t>
  </si>
  <si>
    <t xml:space="preserve">Land &amp; Property </t>
  </si>
  <si>
    <t xml:space="preserve">Land Issues Risks </t>
  </si>
  <si>
    <t>Planning &amp; Design (incl GI &amp; Topo)</t>
  </si>
  <si>
    <t>Employer Risks on Planning &amp; Design</t>
  </si>
  <si>
    <t>Inflation Item</t>
  </si>
  <si>
    <t>Inflation Level</t>
  </si>
  <si>
    <t>% Inflation Allocated to TC</t>
  </si>
  <si>
    <t>Inflation Adjustment Factor</t>
  </si>
  <si>
    <t>Programme Risk</t>
  </si>
  <si>
    <t>Target Cost With Inflation</t>
  </si>
  <si>
    <t>Inflation on Target Cost</t>
  </si>
  <si>
    <t>Target Cost Adjusted for Inflation</t>
  </si>
  <si>
    <t>Target Cost With Inflation Profile</t>
  </si>
  <si>
    <t xml:space="preserve">Main Contract Construction </t>
  </si>
  <si>
    <t>Archaeology All Phases</t>
  </si>
  <si>
    <t xml:space="preserve">Advance Works </t>
  </si>
  <si>
    <t>Target Cost Totals</t>
  </si>
  <si>
    <t>TARGET COST</t>
  </si>
  <si>
    <t>TARGET COST / KM</t>
  </si>
  <si>
    <t>Base Cost</t>
  </si>
  <si>
    <t>Total Inflation</t>
  </si>
  <si>
    <t>TOTAL SCHEME BUDGET</t>
  </si>
  <si>
    <t>Multiplier</t>
  </si>
  <si>
    <t>Construction</t>
  </si>
  <si>
    <t xml:space="preserve">Supervision </t>
  </si>
  <si>
    <t>Inflation Factors %</t>
  </si>
  <si>
    <t>Advance works</t>
  </si>
  <si>
    <t>Full Inflation</t>
  </si>
  <si>
    <t>Start Year</t>
  </si>
  <si>
    <t>Completion Year</t>
  </si>
  <si>
    <t>Risk</t>
  </si>
  <si>
    <t>% of Constr</t>
  </si>
  <si>
    <t>Analysis</t>
  </si>
  <si>
    <t>Target Cost</t>
  </si>
  <si>
    <t>TII Ref.</t>
  </si>
  <si>
    <t>Allocated Inflation</t>
  </si>
  <si>
    <t>Subtotal (Excl Inflation)</t>
  </si>
  <si>
    <t>Construction  inflation 2019-2022</t>
  </si>
  <si>
    <t>Construction  inflation 2023-2028</t>
  </si>
  <si>
    <t>Multiplier 2023-2028</t>
  </si>
  <si>
    <t>Land &amp; Property- Pre-Notice to Treat 2019-2022</t>
  </si>
  <si>
    <t>Land &amp; Property- Pre-Notice to Treat 2023-2028</t>
  </si>
  <si>
    <t>Land &amp; Property Post Notice to Treat 2019-2022</t>
  </si>
  <si>
    <t>Land &amp; Property Post Notice to Treat 2023-2028</t>
  </si>
  <si>
    <t>Other Expenditure Heads 2019-2022</t>
  </si>
  <si>
    <t>Other Expenditure Heads 2023-2028</t>
  </si>
  <si>
    <t>Final Outturn Cost</t>
  </si>
  <si>
    <t>Budget Forecast Type:</t>
  </si>
  <si>
    <t>do not change cell</t>
  </si>
  <si>
    <t xml:space="preserve">Intermediate Forecast (Pre-Target Cost 2)
</t>
  </si>
  <si>
    <t xml:space="preserve">Intermediate Forecast (Pre-Target Cost 1)
</t>
  </si>
  <si>
    <t xml:space="preserve">Intermediate Forecast (Pre-Updated Target Cost 2)
</t>
  </si>
  <si>
    <t xml:space="preserve">Intermediate Forecast (Pre-Target Cost 3)
</t>
  </si>
  <si>
    <t>Target Cost 1 / TSB (Prior to submission to ABP)</t>
  </si>
  <si>
    <t>Target Cost 2 / TSB (Prior to commencing land acquisition)</t>
  </si>
  <si>
    <t>Updated Target Cost 2 / TSB (Prior to going to Tender)</t>
  </si>
  <si>
    <t>Target Cost 3 / TSB (Prior to awarding Main Contract)</t>
  </si>
  <si>
    <t>Project Services</t>
  </si>
  <si>
    <t>Engineering Inspector</t>
  </si>
  <si>
    <t>Regional Manager</t>
  </si>
  <si>
    <t>Head of Roads Capital</t>
  </si>
  <si>
    <t>Director of Capital Programme</t>
  </si>
  <si>
    <t>Chief Executive Officer</t>
  </si>
  <si>
    <t>ü</t>
  </si>
  <si>
    <t>Budget Forecast Type</t>
  </si>
  <si>
    <t>Sign off required</t>
  </si>
  <si>
    <t>Intermediate Forecast
(Pre-Target Cost 1)</t>
  </si>
  <si>
    <t>Target Cost 1 / TSB
(Prior to submission to ABP)</t>
  </si>
  <si>
    <t>Intermediate Forecast
(Pre-Target Cost 2)</t>
  </si>
  <si>
    <t>Target Cost 2 / TSB
(Prior to commencing land acquisition)</t>
  </si>
  <si>
    <t>Intermediate Forecast
(Pre-Updated Target Cost 2)</t>
  </si>
  <si>
    <t>Updated Target Cost 2 / TSB
(Prior to going to Tender)</t>
  </si>
  <si>
    <t>Intermediate Forecast
(Pre-Target Cost 3)</t>
  </si>
  <si>
    <t>Target Cost 3 / TSB
(Prior to awarding Main Contract)</t>
  </si>
  <si>
    <t>Walking/Cycling/Assett Renewal</t>
  </si>
  <si>
    <t>TII Reference Class Forecast</t>
  </si>
  <si>
    <t>Expert Judgement Record</t>
  </si>
  <si>
    <t>Project Name &amp; PRS</t>
  </si>
  <si>
    <t>Project Phase</t>
  </si>
  <si>
    <t>Date of Workshop</t>
  </si>
  <si>
    <t>Project Cost Forecast Data</t>
  </si>
  <si>
    <t>Total Ref Class Uplift</t>
  </si>
  <si>
    <t>€</t>
  </si>
  <si>
    <t>Expert Judgement Team (Chair TII Senior Engineering Inspector)</t>
  </si>
  <si>
    <t>Name</t>
  </si>
  <si>
    <t>Reason for being on Expert Judgement Team</t>
  </si>
  <si>
    <t>Application of Expert Judgement</t>
  </si>
  <si>
    <t>Does the TII Reference Class for National Road Projects apply to this project?</t>
  </si>
  <si>
    <t>If not, please provide reasons why not.</t>
  </si>
  <si>
    <t>Please provide details.</t>
  </si>
  <si>
    <t>Please provide reasons for the choice of risk uplift figure</t>
  </si>
  <si>
    <t>Signed</t>
  </si>
  <si>
    <t>Senior Engineering Inspector</t>
  </si>
  <si>
    <t>Does the project include particular circumstances such that the team judge that the project</t>
  </si>
  <si>
    <t>On balance, which risk uplift figure (QCRA or Ref Class) is judged by the team to be appropriate</t>
  </si>
  <si>
    <t>for this project cost forecast?</t>
  </si>
  <si>
    <t>On behalf of the above referenced Expert Judgement Team, I confirm that the QCRA / Ref Class</t>
  </si>
  <si>
    <r>
      <rPr>
        <i/>
        <sz val="10"/>
        <rFont val="Calibri"/>
        <family val="2"/>
      </rPr>
      <t>(delete as appropriate)</t>
    </r>
    <r>
      <rPr>
        <sz val="10"/>
        <rFont val="Calibri"/>
        <family val="2"/>
      </rPr>
      <t xml:space="preserve"> is the risk uplift figure to be applied to this project cost forecast.</t>
    </r>
  </si>
  <si>
    <r>
      <t xml:space="preserve">project would be </t>
    </r>
    <r>
      <rPr>
        <u/>
        <sz val="10"/>
        <rFont val="Calibri"/>
        <family val="2"/>
      </rPr>
      <t>LESS</t>
    </r>
    <r>
      <rPr>
        <sz val="10"/>
        <rFont val="Calibri"/>
        <family val="2"/>
      </rPr>
      <t xml:space="preserve"> risky than a typical TII National Roads project?</t>
    </r>
  </si>
  <si>
    <r>
      <t xml:space="preserve">would be </t>
    </r>
    <r>
      <rPr>
        <u/>
        <sz val="10"/>
        <rFont val="Calibri"/>
        <family val="2"/>
      </rPr>
      <t>MORE</t>
    </r>
    <r>
      <rPr>
        <sz val="10"/>
        <rFont val="Calibri"/>
        <family val="2"/>
      </rPr>
      <t xml:space="preserve"> risky than a typical TII National Roads project?</t>
    </r>
  </si>
  <si>
    <t>RCF Total Scheme Budget</t>
  </si>
  <si>
    <t>(Base cost plus P50 Risk)</t>
  </si>
  <si>
    <t>(Base cost plus RCF Risk (1.075)</t>
  </si>
  <si>
    <t>Apply Expert Judgement to Target Costs A and B.</t>
  </si>
  <si>
    <t>If using RCF Target cost (B) apply the P80 value (1.19) to the Base Cost (less risk) to come up with a new base cost.</t>
  </si>
  <si>
    <t>New RCF Base Cost</t>
  </si>
  <si>
    <t>RCF Total Inflation</t>
  </si>
  <si>
    <t xml:space="preserve">Note:  Refer to the 'Signoff Matrix' tab for details of approval signitures required for each Budget Forecast Type. </t>
  </si>
  <si>
    <t>Please delete signitory if they are not required for this particular budget</t>
  </si>
  <si>
    <t>Following Expert Judgement the TSB for the scheme is __________</t>
  </si>
  <si>
    <t>TII Level 3 Active Travel Costs</t>
  </si>
  <si>
    <t>Series</t>
  </si>
  <si>
    <t>Description</t>
  </si>
  <si>
    <t>Level 3 Estimate</t>
  </si>
  <si>
    <t>Active Travel Totals (€)</t>
  </si>
  <si>
    <t>Series 100</t>
  </si>
  <si>
    <t xml:space="preserve">Preliminaries </t>
  </si>
  <si>
    <t>Series 200</t>
  </si>
  <si>
    <t xml:space="preserve">Site Clearance </t>
  </si>
  <si>
    <t>Series 300</t>
  </si>
  <si>
    <t xml:space="preserve">Fencing and Environmental Noise Barriers </t>
  </si>
  <si>
    <t>Series 400</t>
  </si>
  <si>
    <t>Road Restraint Systems (Vehicles and Pedestrian)</t>
  </si>
  <si>
    <t>Series 500</t>
  </si>
  <si>
    <t xml:space="preserve">Drainage and Service Ducts </t>
  </si>
  <si>
    <t>Series 600</t>
  </si>
  <si>
    <t xml:space="preserve">Earthworks </t>
  </si>
  <si>
    <t>Series 700</t>
  </si>
  <si>
    <t xml:space="preserve">Pavements </t>
  </si>
  <si>
    <t>Series 1100</t>
  </si>
  <si>
    <t xml:space="preserve">Kerbs, Footways and Paved Areas </t>
  </si>
  <si>
    <t>Series 1200</t>
  </si>
  <si>
    <t xml:space="preserve">Traffic Signs and Road Markings </t>
  </si>
  <si>
    <t>Series 1300</t>
  </si>
  <si>
    <t xml:space="preserve">Road Lighting Columns and Brackets </t>
  </si>
  <si>
    <t>Series 1400</t>
  </si>
  <si>
    <t>Electrical Work for Road Lighting and Traffic Signs</t>
  </si>
  <si>
    <t xml:space="preserve">Series 1500 </t>
  </si>
  <si>
    <t xml:space="preserve">Motorway Communications </t>
  </si>
  <si>
    <t>Series 1600 - 2300</t>
  </si>
  <si>
    <t xml:space="preserve">Structures </t>
  </si>
  <si>
    <t>Series 2500</t>
  </si>
  <si>
    <t xml:space="preserve">Special Structures </t>
  </si>
  <si>
    <t>Series 2700</t>
  </si>
  <si>
    <t xml:space="preserve">Watermains Utilities and Accommodation Works </t>
  </si>
  <si>
    <t>-</t>
  </si>
  <si>
    <t xml:space="preserve">Landscaping </t>
  </si>
  <si>
    <t xml:space="preserve">Other Costs </t>
  </si>
  <si>
    <t>Total Base Cost for Main Construction Contract (Excluding VAT)</t>
  </si>
  <si>
    <t>Add VAT at</t>
  </si>
  <si>
    <t>Provision based on percentage of Main Construction Contract Base Cost</t>
  </si>
  <si>
    <t>Advance Works and Other Contracts</t>
  </si>
  <si>
    <t>Land and Property</t>
  </si>
  <si>
    <t>Planning and Design</t>
  </si>
  <si>
    <t>LEVEL 3 ESTIMATE OF CYCLE COSTS INCLUSIVE OF VAT</t>
  </si>
  <si>
    <t>Contingency</t>
  </si>
  <si>
    <t>Base Cost Total</t>
  </si>
  <si>
    <t>Base Cost plus contingency Total</t>
  </si>
  <si>
    <t>Programme Risk (5%)</t>
  </si>
  <si>
    <t>TOTAL LEVEL 3 ESTIMATE OF ACTIVE TRAVEL COSTS INCLUSIVE OF VAT</t>
  </si>
  <si>
    <t>Total MCC Base Cost plus VAT</t>
  </si>
  <si>
    <t>Pro Rata Percentage of Main Construction Costs Contingency</t>
  </si>
  <si>
    <t>Total MCC Base Cost plus Project Specific Risk Contingency</t>
  </si>
  <si>
    <t xml:space="preserve">Inflation (Approx figure based on MCC) </t>
  </si>
  <si>
    <t>Public Transport Connectivity/Asset Renewal</t>
  </si>
  <si>
    <t>Main Contract Supervision (Active Travel)</t>
  </si>
  <si>
    <t>Provision based on percentage of Active Travel MCC total Cost</t>
  </si>
  <si>
    <t>Pro Rata contingency for Main Contract Supervision (Active Travel) Costs</t>
  </si>
  <si>
    <t>Total Active Travel Main Contract Supervision Costs plus Contingency</t>
  </si>
  <si>
    <t>Pro Rata contingency for Archaeology (Active Travel) Costs</t>
  </si>
  <si>
    <t>Total Active Travel Archaeology Costs plus Contingency</t>
  </si>
  <si>
    <t>Pro Rata contingency for Advance Works (Active Travel) Costs</t>
  </si>
  <si>
    <t>Total Active Travel Advance Works Costs plus Contingency</t>
  </si>
  <si>
    <t>Total Actice Travel Public Transport Connectivity/Asset Renewal Costs plus Contingency</t>
  </si>
  <si>
    <t>LA to input approx percentage of overall land and property costs</t>
  </si>
  <si>
    <t>Pro Rata contingency for Land and Property (Active Travel) Costs</t>
  </si>
  <si>
    <t>Total Active Travel Land and Property Costs plus Contingency</t>
  </si>
  <si>
    <t>Pro Rata contingency for Planning and Design (Active Travel) Costs</t>
  </si>
  <si>
    <t>Total Active Travel Planning and Design Costs plus Contingency</t>
  </si>
  <si>
    <t>Active Travel (Walking and Cycle) Costs</t>
  </si>
  <si>
    <t>of the Scheme Budget (Contingency &amp; Programme Risk</t>
  </si>
  <si>
    <t>Target Cost-A (Un-Inflated)</t>
  </si>
  <si>
    <t>Target Cost-B (Un-Inflated)</t>
  </si>
  <si>
    <t>RCF Inflation on TC</t>
  </si>
  <si>
    <t>RCF Target Cost</t>
  </si>
  <si>
    <t>RCF Target Cost/KM</t>
  </si>
  <si>
    <t>Public Transport Connectivity/Asset Renewal Risks</t>
  </si>
  <si>
    <t>Notes for TSB1 &amp; TSB2: (Template set up for TSB3)</t>
  </si>
  <si>
    <t>1. TSB1 RCF, change the formula in cell  C72 from 1.075 to 1.10</t>
  </si>
  <si>
    <t>2. Change the text from (1.075) to (1.10) in cell E72</t>
  </si>
  <si>
    <t>3. For TSB1, the uplift value changes from 1.19 to 1.32 (row 74)</t>
  </si>
  <si>
    <t>4. Row 75 formula needs amending from 1.19 to 1.32</t>
  </si>
  <si>
    <t>Total QCRA Uplift</t>
  </si>
  <si>
    <t>Current Risk  Allocation to TC</t>
  </si>
  <si>
    <t>Base Cost (TSB Risk)</t>
  </si>
  <si>
    <t>Pre 2025</t>
  </si>
  <si>
    <t>Post 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</si>
</sst>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€&quot;* #,##0.00_-;\-&quot;€&quot;* #,##0.00_-;_-&quot;€&quot;* &quot;-&quot;??_-;_-@_-"/>
    <numFmt numFmtId="165" formatCode="0.0000"/>
    <numFmt numFmtId="166" formatCode="&quot;€&quot;#,##0"/>
    <numFmt numFmtId="167" formatCode="0.0%"/>
  </numFmts>
  <fonts count="4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i/>
      <sz val="11"/>
      <color indexed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55"/>
      <name val="Arial"/>
      <family val="2"/>
    </font>
    <font>
      <i/>
      <sz val="11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color indexed="10"/>
      <name val="Arial"/>
      <family val="2"/>
    </font>
    <font>
      <b/>
      <sz val="11"/>
      <color rgb="FFFF0000"/>
      <name val="Calibri"/>
      <family val="2"/>
    </font>
    <font>
      <b/>
      <sz val="8"/>
      <name val="Arial"/>
      <family val="2"/>
    </font>
    <font>
      <b/>
      <sz val="12"/>
      <color rgb="FF0000FF"/>
      <name val="Arial"/>
      <family val="2"/>
    </font>
    <font>
      <b/>
      <sz val="16"/>
      <color rgb="FFFF0000"/>
      <name val="Calibri"/>
      <family val="2"/>
      <scheme val="minor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0"/>
      <name val="Wingdings"/>
      <charset val="2"/>
    </font>
    <font>
      <b/>
      <sz val="10"/>
      <color theme="0"/>
      <name val="Arial"/>
      <family val="2"/>
    </font>
    <font>
      <b/>
      <sz val="24"/>
      <color rgb="FFFF0000"/>
      <name val="Arial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i/>
      <sz val="10"/>
      <name val="Calibri"/>
      <family val="2"/>
    </font>
    <font>
      <sz val="10"/>
      <name val="Calibri"/>
      <family val="2"/>
    </font>
    <font>
      <u/>
      <sz val="10"/>
      <name val="Calibri"/>
      <family val="2"/>
    </font>
    <font>
      <sz val="10"/>
      <name val="Calibri"/>
      <family val="2"/>
      <scheme val="minor"/>
    </font>
    <font>
      <sz val="12"/>
      <color rgb="FFFF0000"/>
      <name val="Arial"/>
      <family val="2"/>
    </font>
    <font>
      <b/>
      <sz val="16"/>
      <color theme="0"/>
      <name val="Arial"/>
      <family val="2"/>
    </font>
    <font>
      <b/>
      <sz val="10"/>
      <color rgb="FFFF0000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u/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4FE0EF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4" fontId="3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15">
    <xf numFmtId="0" fontId="0" fillId="0" borderId="0" xfId="0"/>
    <xf numFmtId="0" fontId="5" fillId="0" borderId="0" xfId="0" applyFont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left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0" borderId="3" xfId="0" applyFont="1" applyBorder="1" applyAlignment="1" applyProtection="1">
      <alignment horizontal="center"/>
      <protection hidden="1"/>
    </xf>
    <xf numFmtId="0" fontId="5" fillId="0" borderId="4" xfId="0" applyFont="1" applyBorder="1" applyAlignment="1" applyProtection="1">
      <alignment horizontal="center"/>
      <protection hidden="1"/>
    </xf>
    <xf numFmtId="2" fontId="7" fillId="0" borderId="5" xfId="0" applyNumberFormat="1" applyFont="1" applyBorder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vertic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left" vertical="center"/>
      <protection hidden="1"/>
    </xf>
    <xf numFmtId="0" fontId="7" fillId="0" borderId="9" xfId="0" applyFont="1" applyBorder="1" applyAlignment="1" applyProtection="1">
      <alignment horizontal="left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7" fillId="0" borderId="1" xfId="0" applyFont="1" applyBorder="1" applyAlignment="1" applyProtection="1">
      <alignment horizontal="left"/>
      <protection hidden="1"/>
    </xf>
    <xf numFmtId="0" fontId="7" fillId="0" borderId="2" xfId="0" applyFont="1" applyBorder="1" applyAlignment="1" applyProtection="1">
      <alignment horizontal="left"/>
      <protection hidden="1"/>
    </xf>
    <xf numFmtId="0" fontId="8" fillId="0" borderId="2" xfId="0" applyFont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7" fillId="0" borderId="8" xfId="0" applyFont="1" applyBorder="1" applyAlignment="1" applyProtection="1">
      <alignment horizontal="left"/>
      <protection hidden="1"/>
    </xf>
    <xf numFmtId="0" fontId="5" fillId="0" borderId="9" xfId="0" applyFont="1" applyBorder="1" applyAlignment="1" applyProtection="1">
      <alignment horizontal="center"/>
      <protection hidden="1"/>
    </xf>
    <xf numFmtId="0" fontId="7" fillId="0" borderId="9" xfId="0" applyFont="1" applyBorder="1" applyAlignment="1" applyProtection="1">
      <alignment horizontal="left"/>
      <protection hidden="1"/>
    </xf>
    <xf numFmtId="0" fontId="8" fillId="0" borderId="9" xfId="0" applyFont="1" applyBorder="1" applyProtection="1">
      <protection hidden="1"/>
    </xf>
    <xf numFmtId="0" fontId="7" fillId="0" borderId="0" xfId="0" applyFont="1" applyAlignment="1" applyProtection="1">
      <alignment horizontal="left"/>
      <protection hidden="1"/>
    </xf>
    <xf numFmtId="0" fontId="8" fillId="0" borderId="0" xfId="0" applyFont="1" applyProtection="1">
      <protection hidden="1"/>
    </xf>
    <xf numFmtId="0" fontId="7" fillId="0" borderId="10" xfId="0" applyFont="1" applyBorder="1" applyAlignment="1" applyProtection="1">
      <alignment vertical="center"/>
      <protection hidden="1"/>
    </xf>
    <xf numFmtId="0" fontId="7" fillId="0" borderId="11" xfId="0" applyFont="1" applyBorder="1" applyAlignment="1" applyProtection="1">
      <alignment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7" fillId="0" borderId="0" xfId="0" applyFont="1" applyAlignment="1" applyProtection="1">
      <alignment wrapText="1"/>
      <protection hidden="1"/>
    </xf>
    <xf numFmtId="0" fontId="7" fillId="0" borderId="0" xfId="0" applyFont="1" applyAlignment="1" applyProtection="1">
      <alignment horizontal="center" wrapText="1"/>
      <protection hidden="1"/>
    </xf>
    <xf numFmtId="2" fontId="5" fillId="0" borderId="0" xfId="0" applyNumberFormat="1" applyFont="1" applyAlignment="1" applyProtection="1">
      <alignment horizontal="center"/>
      <protection hidden="1"/>
    </xf>
    <xf numFmtId="0" fontId="2" fillId="0" borderId="23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/>
      <protection hidden="1"/>
    </xf>
    <xf numFmtId="10" fontId="3" fillId="2" borderId="24" xfId="1" applyNumberFormat="1" applyFont="1" applyFill="1" applyBorder="1" applyAlignment="1" applyProtection="1">
      <alignment horizontal="center"/>
      <protection hidden="1"/>
    </xf>
    <xf numFmtId="10" fontId="3" fillId="2" borderId="26" xfId="1" applyNumberFormat="1" applyFont="1" applyFill="1" applyBorder="1" applyAlignment="1" applyProtection="1">
      <alignment horizontal="center"/>
      <protection hidden="1"/>
    </xf>
    <xf numFmtId="10" fontId="17" fillId="4" borderId="26" xfId="1" applyNumberFormat="1" applyFont="1" applyFill="1" applyBorder="1" applyAlignment="1" applyProtection="1">
      <alignment horizontal="center"/>
      <protection hidden="1"/>
    </xf>
    <xf numFmtId="4" fontId="3" fillId="0" borderId="27" xfId="0" applyNumberFormat="1" applyFont="1" applyBorder="1" applyAlignment="1" applyProtection="1">
      <alignment horizontal="center"/>
      <protection hidden="1"/>
    </xf>
    <xf numFmtId="0" fontId="3" fillId="0" borderId="28" xfId="0" applyFont="1" applyBorder="1" applyAlignment="1" applyProtection="1">
      <alignment horizontal="center"/>
      <protection hidden="1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wrapText="1"/>
      <protection hidden="1"/>
    </xf>
    <xf numFmtId="0" fontId="2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10" fontId="3" fillId="0" borderId="0" xfId="1" applyNumberFormat="1" applyFont="1" applyFill="1" applyBorder="1" applyAlignment="1" applyProtection="1">
      <alignment horizontal="center"/>
      <protection hidden="1"/>
    </xf>
    <xf numFmtId="2" fontId="3" fillId="0" borderId="0" xfId="0" applyNumberFormat="1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left"/>
      <protection hidden="1"/>
    </xf>
    <xf numFmtId="0" fontId="7" fillId="0" borderId="30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2" fontId="5" fillId="0" borderId="9" xfId="0" applyNumberFormat="1" applyFont="1" applyBorder="1" applyAlignment="1" applyProtection="1">
      <alignment horizontal="center"/>
      <protection hidden="1"/>
    </xf>
    <xf numFmtId="2" fontId="5" fillId="0" borderId="0" xfId="0" applyNumberFormat="1" applyFont="1" applyAlignment="1" applyProtection="1">
      <alignment horizontal="center" vertical="center"/>
      <protection hidden="1"/>
    </xf>
    <xf numFmtId="2" fontId="5" fillId="0" borderId="0" xfId="0" applyNumberFormat="1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9" fontId="18" fillId="4" borderId="9" xfId="1" applyFont="1" applyFill="1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center" wrapText="1"/>
      <protection hidden="1"/>
    </xf>
    <xf numFmtId="0" fontId="10" fillId="0" borderId="9" xfId="0" applyFont="1" applyBorder="1" applyAlignment="1" applyProtection="1">
      <alignment horizontal="center" wrapText="1"/>
      <protection hidden="1"/>
    </xf>
    <xf numFmtId="0" fontId="5" fillId="0" borderId="1" xfId="0" applyFont="1" applyBorder="1" applyAlignment="1" applyProtection="1">
      <alignment horizontal="center" wrapText="1"/>
      <protection hidden="1"/>
    </xf>
    <xf numFmtId="9" fontId="5" fillId="0" borderId="0" xfId="1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19" fillId="0" borderId="0" xfId="0" applyFont="1" applyAlignment="1" applyProtection="1">
      <alignment horizontal="center"/>
      <protection hidden="1"/>
    </xf>
    <xf numFmtId="0" fontId="5" fillId="0" borderId="10" xfId="0" applyFont="1" applyBorder="1" applyAlignment="1" applyProtection="1">
      <alignment horizontal="center"/>
      <protection hidden="1"/>
    </xf>
    <xf numFmtId="0" fontId="5" fillId="0" borderId="11" xfId="0" applyFont="1" applyBorder="1" applyAlignment="1" applyProtection="1">
      <alignment horizontal="center"/>
      <protection hidden="1"/>
    </xf>
    <xf numFmtId="0" fontId="7" fillId="0" borderId="40" xfId="0" applyFont="1" applyBorder="1" applyAlignment="1" applyProtection="1">
      <alignment horizontal="center"/>
      <protection hidden="1"/>
    </xf>
    <xf numFmtId="0" fontId="7" fillId="0" borderId="11" xfId="0" applyFont="1" applyBorder="1" applyAlignment="1" applyProtection="1">
      <alignment horizontal="center"/>
      <protection hidden="1"/>
    </xf>
    <xf numFmtId="0" fontId="7" fillId="0" borderId="10" xfId="0" applyFont="1" applyBorder="1" applyAlignment="1" applyProtection="1">
      <alignment horizontal="center"/>
      <protection hidden="1"/>
    </xf>
    <xf numFmtId="0" fontId="7" fillId="0" borderId="41" xfId="0" applyFont="1" applyBorder="1" applyAlignment="1" applyProtection="1">
      <alignment horizontal="center"/>
      <protection hidden="1"/>
    </xf>
    <xf numFmtId="0" fontId="5" fillId="0" borderId="40" xfId="0" applyFont="1" applyBorder="1" applyAlignment="1" applyProtection="1">
      <alignment horizontal="center"/>
      <protection hidden="1"/>
    </xf>
    <xf numFmtId="0" fontId="5" fillId="0" borderId="42" xfId="0" applyFont="1" applyBorder="1" applyAlignment="1" applyProtection="1">
      <alignment horizontal="center"/>
      <protection hidden="1"/>
    </xf>
    <xf numFmtId="165" fontId="5" fillId="0" borderId="1" xfId="1" applyNumberFormat="1" applyFont="1" applyFill="1" applyBorder="1" applyAlignment="1" applyProtection="1">
      <alignment horizontal="center"/>
      <protection hidden="1"/>
    </xf>
    <xf numFmtId="9" fontId="5" fillId="0" borderId="5" xfId="1" applyFont="1" applyFill="1" applyBorder="1" applyAlignment="1" applyProtection="1">
      <alignment horizontal="center"/>
      <protection hidden="1"/>
    </xf>
    <xf numFmtId="9" fontId="5" fillId="0" borderId="6" xfId="1" applyFont="1" applyFill="1" applyBorder="1" applyAlignment="1" applyProtection="1">
      <alignment horizontal="center"/>
      <protection hidden="1"/>
    </xf>
    <xf numFmtId="9" fontId="5" fillId="0" borderId="43" xfId="1" applyFont="1" applyFill="1" applyBorder="1" applyAlignment="1" applyProtection="1">
      <alignment horizontal="center"/>
      <protection hidden="1"/>
    </xf>
    <xf numFmtId="0" fontId="5" fillId="0" borderId="43" xfId="0" applyFont="1" applyBorder="1" applyAlignment="1" applyProtection="1">
      <alignment horizontal="center"/>
      <protection hidden="1"/>
    </xf>
    <xf numFmtId="165" fontId="5" fillId="0" borderId="5" xfId="1" applyNumberFormat="1" applyFont="1" applyFill="1" applyBorder="1" applyAlignment="1" applyProtection="1">
      <alignment horizontal="center"/>
      <protection hidden="1"/>
    </xf>
    <xf numFmtId="0" fontId="7" fillId="0" borderId="5" xfId="0" applyFont="1" applyBorder="1" applyAlignment="1" applyProtection="1">
      <alignment horizontal="center"/>
      <protection hidden="1"/>
    </xf>
    <xf numFmtId="0" fontId="5" fillId="0" borderId="8" xfId="0" applyFont="1" applyBorder="1" applyAlignment="1" applyProtection="1">
      <alignment horizontal="center"/>
      <protection hidden="1"/>
    </xf>
    <xf numFmtId="9" fontId="5" fillId="0" borderId="8" xfId="1" applyFont="1" applyFill="1" applyBorder="1" applyAlignment="1" applyProtection="1">
      <alignment horizontal="center"/>
      <protection hidden="1"/>
    </xf>
    <xf numFmtId="9" fontId="5" fillId="0" borderId="44" xfId="1" applyFont="1" applyFill="1" applyBorder="1" applyAlignment="1" applyProtection="1">
      <alignment horizontal="center"/>
      <protection hidden="1"/>
    </xf>
    <xf numFmtId="9" fontId="5" fillId="0" borderId="18" xfId="1" applyFont="1" applyFill="1" applyBorder="1" applyAlignment="1" applyProtection="1">
      <alignment horizontal="center"/>
      <protection hidden="1"/>
    </xf>
    <xf numFmtId="0" fontId="5" fillId="0" borderId="18" xfId="0" applyFont="1" applyBorder="1" applyAlignment="1" applyProtection="1">
      <alignment horizontal="center"/>
      <protection hidden="1"/>
    </xf>
    <xf numFmtId="165" fontId="5" fillId="0" borderId="0" xfId="0" applyNumberFormat="1" applyFont="1" applyAlignment="1" applyProtection="1">
      <alignment horizontal="center"/>
      <protection hidden="1"/>
    </xf>
    <xf numFmtId="0" fontId="5" fillId="0" borderId="41" xfId="0" applyFont="1" applyBorder="1" applyAlignment="1" applyProtection="1">
      <alignment horizontal="center"/>
      <protection hidden="1"/>
    </xf>
    <xf numFmtId="1" fontId="7" fillId="0" borderId="40" xfId="0" applyNumberFormat="1" applyFont="1" applyBorder="1" applyAlignment="1" applyProtection="1">
      <alignment horizontal="center"/>
      <protection hidden="1"/>
    </xf>
    <xf numFmtId="1" fontId="7" fillId="0" borderId="11" xfId="0" applyNumberFormat="1" applyFont="1" applyBorder="1" applyAlignment="1" applyProtection="1">
      <alignment horizontal="center"/>
      <protection hidden="1"/>
    </xf>
    <xf numFmtId="0" fontId="7" fillId="0" borderId="6" xfId="0" applyFont="1" applyBorder="1" applyAlignment="1" applyProtection="1">
      <alignment horizontal="left"/>
      <protection hidden="1"/>
    </xf>
    <xf numFmtId="165" fontId="5" fillId="0" borderId="43" xfId="0" applyNumberFormat="1" applyFont="1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center"/>
      <protection hidden="1"/>
    </xf>
    <xf numFmtId="0" fontId="7" fillId="0" borderId="4" xfId="0" applyFont="1" applyBorder="1" applyAlignment="1" applyProtection="1">
      <alignment horizontal="center"/>
      <protection hidden="1"/>
    </xf>
    <xf numFmtId="0" fontId="7" fillId="0" borderId="42" xfId="0" applyFont="1" applyBorder="1" applyAlignment="1" applyProtection="1">
      <alignment horizontal="center"/>
      <protection hidden="1"/>
    </xf>
    <xf numFmtId="0" fontId="7" fillId="0" borderId="8" xfId="0" applyFont="1" applyBorder="1" applyAlignment="1" applyProtection="1">
      <alignment horizontal="center"/>
      <protection hidden="1"/>
    </xf>
    <xf numFmtId="0" fontId="7" fillId="0" borderId="9" xfId="0" applyFont="1" applyBorder="1" applyAlignment="1" applyProtection="1">
      <alignment horizontal="center"/>
      <protection hidden="1"/>
    </xf>
    <xf numFmtId="0" fontId="7" fillId="0" borderId="44" xfId="0" applyFont="1" applyBorder="1" applyAlignment="1" applyProtection="1">
      <alignment horizontal="center"/>
      <protection hidden="1"/>
    </xf>
    <xf numFmtId="165" fontId="7" fillId="0" borderId="18" xfId="0" applyNumberFormat="1" applyFont="1" applyBorder="1" applyAlignment="1" applyProtection="1">
      <alignment horizontal="center"/>
      <protection hidden="1"/>
    </xf>
    <xf numFmtId="0" fontId="5" fillId="0" borderId="44" xfId="0" applyFont="1" applyBorder="1" applyAlignment="1" applyProtection="1">
      <alignment horizontal="center"/>
      <protection hidden="1"/>
    </xf>
    <xf numFmtId="2" fontId="7" fillId="7" borderId="0" xfId="0" applyNumberFormat="1" applyFont="1" applyFill="1" applyAlignment="1" applyProtection="1">
      <alignment horizontal="center" vertical="center"/>
      <protection hidden="1"/>
    </xf>
    <xf numFmtId="0" fontId="2" fillId="0" borderId="0" xfId="0" applyFont="1" applyAlignment="1">
      <alignment vertical="center" wrapText="1"/>
    </xf>
    <xf numFmtId="0" fontId="7" fillId="0" borderId="0" xfId="0" applyFont="1" applyAlignment="1" applyProtection="1">
      <alignment vertical="center" wrapText="1"/>
      <protection hidden="1"/>
    </xf>
    <xf numFmtId="9" fontId="3" fillId="4" borderId="27" xfId="1" applyFont="1" applyFill="1" applyBorder="1" applyAlignment="1" applyProtection="1">
      <alignment horizontal="center"/>
      <protection hidden="1"/>
    </xf>
    <xf numFmtId="9" fontId="16" fillId="2" borderId="47" xfId="0" applyNumberFormat="1" applyFont="1" applyFill="1" applyBorder="1" applyAlignment="1" applyProtection="1">
      <alignment horizontal="center"/>
      <protection hidden="1"/>
    </xf>
    <xf numFmtId="9" fontId="16" fillId="2" borderId="48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15" fillId="0" borderId="0" xfId="0" applyFont="1" applyAlignment="1" applyProtection="1">
      <alignment vertical="top"/>
      <protection hidden="1"/>
    </xf>
    <xf numFmtId="0" fontId="15" fillId="0" borderId="0" xfId="0" applyFont="1" applyAlignment="1" applyProtection="1">
      <alignment horizontal="center" vertical="top"/>
      <protection hidden="1"/>
    </xf>
    <xf numFmtId="0" fontId="5" fillId="8" borderId="2" xfId="0" applyFont="1" applyFill="1" applyBorder="1" applyAlignment="1" applyProtection="1">
      <alignment horizontal="center"/>
      <protection hidden="1"/>
    </xf>
    <xf numFmtId="1" fontId="5" fillId="8" borderId="9" xfId="0" applyNumberFormat="1" applyFont="1" applyFill="1" applyBorder="1" applyAlignment="1" applyProtection="1">
      <alignment horizontal="center"/>
      <protection hidden="1"/>
    </xf>
    <xf numFmtId="0" fontId="5" fillId="8" borderId="9" xfId="0" applyFont="1" applyFill="1" applyBorder="1" applyAlignment="1" applyProtection="1">
      <alignment horizontal="center"/>
      <protection hidden="1"/>
    </xf>
    <xf numFmtId="0" fontId="7" fillId="8" borderId="11" xfId="0" applyFont="1" applyFill="1" applyBorder="1" applyAlignment="1" applyProtection="1">
      <alignment vertical="center"/>
      <protection hidden="1"/>
    </xf>
    <xf numFmtId="0" fontId="7" fillId="8" borderId="41" xfId="0" applyFont="1" applyFill="1" applyBorder="1" applyAlignment="1" applyProtection="1">
      <alignment vertical="center"/>
      <protection hidden="1"/>
    </xf>
    <xf numFmtId="0" fontId="7" fillId="8" borderId="11" xfId="0" applyFont="1" applyFill="1" applyBorder="1" applyAlignment="1" applyProtection="1">
      <alignment horizontal="center" vertical="center"/>
      <protection hidden="1"/>
    </xf>
    <xf numFmtId="2" fontId="5" fillId="0" borderId="43" xfId="0" applyNumberFormat="1" applyFont="1" applyBorder="1" applyAlignment="1" applyProtection="1">
      <alignment horizontal="center"/>
      <protection hidden="1"/>
    </xf>
    <xf numFmtId="2" fontId="5" fillId="0" borderId="42" xfId="0" applyNumberFormat="1" applyFont="1" applyBorder="1" applyAlignment="1" applyProtection="1">
      <alignment horizontal="center"/>
      <protection hidden="1"/>
    </xf>
    <xf numFmtId="2" fontId="5" fillId="0" borderId="18" xfId="0" applyNumberFormat="1" applyFont="1" applyBorder="1" applyAlignment="1" applyProtection="1">
      <alignment horizontal="center"/>
      <protection hidden="1"/>
    </xf>
    <xf numFmtId="0" fontId="7" fillId="0" borderId="87" xfId="0" applyFont="1" applyBorder="1" applyAlignment="1" applyProtection="1">
      <alignment horizontal="center" vertical="center" wrapText="1"/>
      <protection hidden="1"/>
    </xf>
    <xf numFmtId="0" fontId="5" fillId="0" borderId="58" xfId="0" applyFont="1" applyBorder="1" applyAlignment="1" applyProtection="1">
      <alignment horizontal="center" vertical="center" wrapText="1"/>
      <protection hidden="1"/>
    </xf>
    <xf numFmtId="9" fontId="19" fillId="0" borderId="5" xfId="1" applyFont="1" applyFill="1" applyBorder="1" applyAlignment="1" applyProtection="1">
      <alignment horizontal="center"/>
      <protection hidden="1"/>
    </xf>
    <xf numFmtId="9" fontId="19" fillId="0" borderId="8" xfId="1" applyFont="1" applyFill="1" applyBorder="1" applyAlignment="1" applyProtection="1">
      <alignment horizontal="center"/>
      <protection hidden="1"/>
    </xf>
    <xf numFmtId="0" fontId="7" fillId="0" borderId="42" xfId="0" applyFont="1" applyBorder="1" applyAlignment="1" applyProtection="1">
      <alignment horizontal="center" vertical="center" wrapText="1"/>
      <protection hidden="1"/>
    </xf>
    <xf numFmtId="0" fontId="7" fillId="0" borderId="43" xfId="0" applyFont="1" applyBorder="1" applyAlignment="1" applyProtection="1">
      <alignment horizontal="center" vertical="center" wrapText="1"/>
      <protection hidden="1"/>
    </xf>
    <xf numFmtId="0" fontId="5" fillId="2" borderId="2" xfId="2" applyFont="1" applyFill="1" applyBorder="1" applyAlignment="1" applyProtection="1">
      <alignment horizontal="center"/>
      <protection hidden="1"/>
    </xf>
    <xf numFmtId="0" fontId="5" fillId="0" borderId="11" xfId="0" applyFont="1" applyBorder="1" applyAlignment="1" applyProtection="1">
      <alignment vertical="center"/>
      <protection hidden="1"/>
    </xf>
    <xf numFmtId="0" fontId="20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wrapText="1"/>
      <protection hidden="1"/>
    </xf>
    <xf numFmtId="0" fontId="5" fillId="0" borderId="9" xfId="0" applyFont="1" applyBorder="1" applyAlignment="1" applyProtection="1">
      <alignment horizontal="center" wrapText="1"/>
      <protection hidden="1"/>
    </xf>
    <xf numFmtId="2" fontId="5" fillId="0" borderId="2" xfId="0" applyNumberFormat="1" applyFont="1" applyBorder="1" applyAlignment="1" applyProtection="1">
      <alignment horizontal="center"/>
      <protection hidden="1"/>
    </xf>
    <xf numFmtId="2" fontId="5" fillId="0" borderId="4" xfId="0" applyNumberFormat="1" applyFont="1" applyBorder="1" applyAlignment="1" applyProtection="1">
      <alignment horizontal="center"/>
      <protection hidden="1"/>
    </xf>
    <xf numFmtId="2" fontId="7" fillId="0" borderId="18" xfId="0" applyNumberFormat="1" applyFont="1" applyBorder="1" applyAlignment="1" applyProtection="1">
      <alignment horizontal="center"/>
      <protection hidden="1"/>
    </xf>
    <xf numFmtId="2" fontId="7" fillId="0" borderId="42" xfId="0" applyNumberFormat="1" applyFont="1" applyBorder="1" applyAlignment="1" applyProtection="1">
      <alignment horizontal="center"/>
      <protection hidden="1"/>
    </xf>
    <xf numFmtId="2" fontId="7" fillId="0" borderId="2" xfId="0" applyNumberFormat="1" applyFont="1" applyBorder="1" applyAlignment="1" applyProtection="1">
      <alignment horizontal="center"/>
      <protection hidden="1"/>
    </xf>
    <xf numFmtId="2" fontId="7" fillId="0" borderId="4" xfId="0" applyNumberFormat="1" applyFont="1" applyBorder="1" applyAlignment="1" applyProtection="1">
      <alignment horizontal="center"/>
      <protection hidden="1"/>
    </xf>
    <xf numFmtId="2" fontId="5" fillId="0" borderId="5" xfId="1" applyNumberFormat="1" applyFont="1" applyFill="1" applyBorder="1" applyAlignment="1" applyProtection="1">
      <alignment horizontal="center"/>
      <protection hidden="1"/>
    </xf>
    <xf numFmtId="2" fontId="5" fillId="0" borderId="6" xfId="1" applyNumberFormat="1" applyFont="1" applyFill="1" applyBorder="1" applyAlignment="1" applyProtection="1">
      <alignment horizontal="center"/>
      <protection hidden="1"/>
    </xf>
    <xf numFmtId="2" fontId="5" fillId="0" borderId="43" xfId="1" applyNumberFormat="1" applyFont="1" applyFill="1" applyBorder="1" applyAlignment="1" applyProtection="1">
      <alignment horizontal="center"/>
      <protection hidden="1"/>
    </xf>
    <xf numFmtId="10" fontId="3" fillId="2" borderId="91" xfId="1" applyNumberFormat="1" applyFont="1" applyFill="1" applyBorder="1" applyAlignment="1" applyProtection="1">
      <alignment horizontal="center"/>
      <protection hidden="1"/>
    </xf>
    <xf numFmtId="0" fontId="21" fillId="0" borderId="40" xfId="0" applyFont="1" applyBorder="1" applyAlignment="1" applyProtection="1">
      <alignment horizontal="center"/>
      <protection hidden="1"/>
    </xf>
    <xf numFmtId="9" fontId="16" fillId="2" borderId="27" xfId="0" applyNumberFormat="1" applyFont="1" applyFill="1" applyBorder="1" applyAlignment="1" applyProtection="1">
      <alignment horizontal="center"/>
      <protection hidden="1"/>
    </xf>
    <xf numFmtId="0" fontId="2" fillId="0" borderId="39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/>
      <protection hidden="1"/>
    </xf>
    <xf numFmtId="0" fontId="7" fillId="0" borderId="92" xfId="0" applyFont="1" applyBorder="1" applyAlignment="1" applyProtection="1">
      <alignment horizontal="left"/>
      <protection hidden="1"/>
    </xf>
    <xf numFmtId="9" fontId="19" fillId="0" borderId="92" xfId="1" applyFont="1" applyFill="1" applyBorder="1" applyAlignment="1" applyProtection="1">
      <alignment horizontal="center"/>
      <protection hidden="1"/>
    </xf>
    <xf numFmtId="0" fontId="5" fillId="0" borderId="92" xfId="0" applyFont="1" applyBorder="1" applyAlignment="1" applyProtection="1">
      <alignment horizontal="center"/>
      <protection hidden="1"/>
    </xf>
    <xf numFmtId="0" fontId="7" fillId="0" borderId="93" xfId="0" applyFont="1" applyBorder="1" applyAlignment="1" applyProtection="1">
      <alignment horizontal="left"/>
      <protection hidden="1"/>
    </xf>
    <xf numFmtId="9" fontId="19" fillId="0" borderId="93" xfId="1" applyFont="1" applyFill="1" applyBorder="1" applyAlignment="1" applyProtection="1">
      <alignment horizontal="center"/>
      <protection hidden="1"/>
    </xf>
    <xf numFmtId="0" fontId="22" fillId="0" borderId="0" xfId="0" applyFont="1" applyAlignment="1" applyProtection="1">
      <alignment horizontal="left"/>
      <protection hidden="1"/>
    </xf>
    <xf numFmtId="165" fontId="5" fillId="0" borderId="42" xfId="1" applyNumberFormat="1" applyFont="1" applyFill="1" applyBorder="1" applyAlignment="1" applyProtection="1">
      <alignment horizontal="center"/>
      <protection hidden="1"/>
    </xf>
    <xf numFmtId="165" fontId="5" fillId="0" borderId="4" xfId="1" applyNumberFormat="1" applyFont="1" applyFill="1" applyBorder="1" applyAlignment="1" applyProtection="1">
      <alignment horizontal="center"/>
      <protection hidden="1"/>
    </xf>
    <xf numFmtId="0" fontId="24" fillId="0" borderId="6" xfId="0" applyFont="1" applyBorder="1" applyAlignment="1" applyProtection="1">
      <alignment vertical="center" wrapText="1"/>
      <protection hidden="1"/>
    </xf>
    <xf numFmtId="0" fontId="9" fillId="0" borderId="10" xfId="0" applyFont="1" applyBorder="1" applyAlignment="1" applyProtection="1">
      <alignment horizontal="left" vertical="center"/>
      <protection hidden="1"/>
    </xf>
    <xf numFmtId="0" fontId="9" fillId="0" borderId="11" xfId="0" applyFont="1" applyBorder="1" applyAlignment="1" applyProtection="1">
      <alignment vertical="center"/>
      <protection hidden="1"/>
    </xf>
    <xf numFmtId="0" fontId="23" fillId="0" borderId="11" xfId="0" applyFont="1" applyBorder="1" applyAlignment="1" applyProtection="1">
      <alignment vertical="center"/>
      <protection locked="0"/>
    </xf>
    <xf numFmtId="0" fontId="23" fillId="0" borderId="4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horizontal="center" vertical="center"/>
      <protection hidden="1"/>
    </xf>
    <xf numFmtId="0" fontId="22" fillId="0" borderId="40" xfId="0" applyFont="1" applyBorder="1" applyAlignment="1" applyProtection="1">
      <alignment horizontal="left"/>
      <protection hidden="1"/>
    </xf>
    <xf numFmtId="0" fontId="12" fillId="0" borderId="0" xfId="0" applyFont="1" applyAlignment="1" applyProtection="1">
      <alignment horizontal="left"/>
      <protection hidden="1"/>
    </xf>
    <xf numFmtId="0" fontId="25" fillId="0" borderId="0" xfId="0" applyFont="1" applyAlignment="1" applyProtection="1">
      <alignment vertical="center" wrapText="1"/>
      <protection hidden="1"/>
    </xf>
    <xf numFmtId="2" fontId="9" fillId="0" borderId="0" xfId="0" applyNumberFormat="1" applyFont="1" applyAlignment="1" applyProtection="1">
      <alignment horizontal="left" vertical="center"/>
      <protection hidden="1"/>
    </xf>
    <xf numFmtId="2" fontId="9" fillId="0" borderId="9" xfId="0" applyNumberFormat="1" applyFont="1" applyBorder="1" applyAlignment="1" applyProtection="1">
      <alignment horizontal="left" vertical="center"/>
      <protection hidden="1"/>
    </xf>
    <xf numFmtId="0" fontId="0" fillId="0" borderId="0" xfId="0" applyAlignment="1">
      <alignment wrapText="1"/>
    </xf>
    <xf numFmtId="0" fontId="1" fillId="0" borderId="80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80" xfId="0" applyFont="1" applyBorder="1" applyAlignment="1">
      <alignment wrapText="1"/>
    </xf>
    <xf numFmtId="0" fontId="26" fillId="0" borderId="80" xfId="0" applyFont="1" applyBorder="1" applyAlignment="1">
      <alignment horizontal="center"/>
    </xf>
    <xf numFmtId="0" fontId="0" fillId="0" borderId="80" xfId="0" applyBorder="1" applyAlignment="1">
      <alignment horizontal="center"/>
    </xf>
    <xf numFmtId="0" fontId="2" fillId="10" borderId="80" xfId="0" applyFont="1" applyFill="1" applyBorder="1" applyAlignment="1">
      <alignment horizontal="center" wrapText="1"/>
    </xf>
    <xf numFmtId="0" fontId="28" fillId="0" borderId="0" xfId="0" applyFont="1" applyAlignment="1" applyProtection="1">
      <alignment horizontal="left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30" fillId="11" borderId="94" xfId="0" applyFont="1" applyFill="1" applyBorder="1" applyAlignment="1">
      <alignment horizontal="center"/>
    </xf>
    <xf numFmtId="0" fontId="30" fillId="11" borderId="95" xfId="0" applyFont="1" applyFill="1" applyBorder="1" applyAlignment="1">
      <alignment horizontal="center"/>
    </xf>
    <xf numFmtId="0" fontId="30" fillId="11" borderId="96" xfId="0" applyFont="1" applyFill="1" applyBorder="1" applyAlignment="1">
      <alignment horizontal="center"/>
    </xf>
    <xf numFmtId="0" fontId="30" fillId="11" borderId="97" xfId="0" applyFont="1" applyFill="1" applyBorder="1" applyAlignment="1">
      <alignment horizontal="center"/>
    </xf>
    <xf numFmtId="0" fontId="30" fillId="11" borderId="0" xfId="0" applyFont="1" applyFill="1" applyAlignment="1">
      <alignment horizontal="center"/>
    </xf>
    <xf numFmtId="0" fontId="30" fillId="11" borderId="98" xfId="0" applyFont="1" applyFill="1" applyBorder="1" applyAlignment="1">
      <alignment horizontal="center"/>
    </xf>
    <xf numFmtId="0" fontId="31" fillId="11" borderId="95" xfId="0" applyFont="1" applyFill="1" applyBorder="1" applyAlignment="1">
      <alignment horizontal="center"/>
    </xf>
    <xf numFmtId="0" fontId="31" fillId="11" borderId="0" xfId="0" applyFont="1" applyFill="1" applyAlignment="1">
      <alignment horizontal="center"/>
    </xf>
    <xf numFmtId="0" fontId="30" fillId="11" borderId="100" xfId="0" applyFont="1" applyFill="1" applyBorder="1" applyAlignment="1">
      <alignment horizontal="center"/>
    </xf>
    <xf numFmtId="0" fontId="30" fillId="11" borderId="101" xfId="0" applyFont="1" applyFill="1" applyBorder="1" applyAlignment="1">
      <alignment horizontal="center"/>
    </xf>
    <xf numFmtId="0" fontId="30" fillId="11" borderId="102" xfId="0" applyFont="1" applyFill="1" applyBorder="1" applyAlignment="1">
      <alignment horizontal="center"/>
    </xf>
    <xf numFmtId="0" fontId="2" fillId="0" borderId="0" xfId="0" applyFont="1"/>
    <xf numFmtId="0" fontId="29" fillId="0" borderId="103" xfId="0" applyFont="1" applyBorder="1"/>
    <xf numFmtId="0" fontId="29" fillId="0" borderId="104" xfId="0" applyFont="1" applyBorder="1"/>
    <xf numFmtId="0" fontId="29" fillId="0" borderId="105" xfId="0" applyFont="1" applyBorder="1"/>
    <xf numFmtId="0" fontId="29" fillId="0" borderId="0" xfId="0" applyFont="1"/>
    <xf numFmtId="0" fontId="29" fillId="0" borderId="98" xfId="0" applyFont="1" applyBorder="1"/>
    <xf numFmtId="0" fontId="29" fillId="0" borderId="97" xfId="0" applyFont="1" applyBorder="1"/>
    <xf numFmtId="0" fontId="29" fillId="0" borderId="100" xfId="0" applyFont="1" applyBorder="1"/>
    <xf numFmtId="0" fontId="29" fillId="0" borderId="101" xfId="0" applyFont="1" applyBorder="1"/>
    <xf numFmtId="0" fontId="29" fillId="0" borderId="102" xfId="0" applyFont="1" applyBorder="1"/>
    <xf numFmtId="0" fontId="2" fillId="0" borderId="97" xfId="0" applyFont="1" applyBorder="1"/>
    <xf numFmtId="0" fontId="2" fillId="0" borderId="98" xfId="0" applyFont="1" applyBorder="1"/>
    <xf numFmtId="0" fontId="2" fillId="0" borderId="65" xfId="0" applyFont="1" applyBorder="1"/>
    <xf numFmtId="0" fontId="2" fillId="0" borderId="99" xfId="0" applyFont="1" applyBorder="1"/>
    <xf numFmtId="0" fontId="32" fillId="0" borderId="97" xfId="0" applyFont="1" applyBorder="1"/>
    <xf numFmtId="0" fontId="33" fillId="0" borderId="97" xfId="0" applyFont="1" applyBorder="1" applyAlignment="1">
      <alignment vertical="center"/>
    </xf>
    <xf numFmtId="0" fontId="33" fillId="0" borderId="97" xfId="0" applyFont="1" applyBorder="1"/>
    <xf numFmtId="0" fontId="2" fillId="0" borderId="112" xfId="0" applyFont="1" applyBorder="1"/>
    <xf numFmtId="0" fontId="33" fillId="0" borderId="103" xfId="0" applyFont="1" applyBorder="1" applyAlignment="1">
      <alignment vertical="center"/>
    </xf>
    <xf numFmtId="0" fontId="2" fillId="0" borderId="104" xfId="0" applyFont="1" applyBorder="1"/>
    <xf numFmtId="0" fontId="2" fillId="0" borderId="105" xfId="0" applyFont="1" applyBorder="1"/>
    <xf numFmtId="0" fontId="29" fillId="0" borderId="0" xfId="0" applyFont="1" applyAlignment="1">
      <alignment horizontal="right"/>
    </xf>
    <xf numFmtId="0" fontId="7" fillId="13" borderId="1" xfId="0" applyFont="1" applyFill="1" applyBorder="1" applyAlignment="1" applyProtection="1">
      <alignment horizontal="left"/>
      <protection hidden="1"/>
    </xf>
    <xf numFmtId="0" fontId="7" fillId="13" borderId="2" xfId="0" applyFont="1" applyFill="1" applyBorder="1" applyAlignment="1" applyProtection="1">
      <alignment horizontal="center"/>
      <protection hidden="1"/>
    </xf>
    <xf numFmtId="0" fontId="7" fillId="13" borderId="2" xfId="0" applyFont="1" applyFill="1" applyBorder="1" applyAlignment="1" applyProtection="1">
      <alignment horizontal="left"/>
      <protection hidden="1"/>
    </xf>
    <xf numFmtId="2" fontId="7" fillId="13" borderId="2" xfId="0" applyNumberFormat="1" applyFont="1" applyFill="1" applyBorder="1" applyAlignment="1" applyProtection="1">
      <alignment horizontal="left" vertical="center"/>
      <protection hidden="1"/>
    </xf>
    <xf numFmtId="0" fontId="7" fillId="13" borderId="4" xfId="0" applyFont="1" applyFill="1" applyBorder="1" applyAlignment="1" applyProtection="1">
      <alignment horizontal="center"/>
      <protection hidden="1"/>
    </xf>
    <xf numFmtId="0" fontId="7" fillId="13" borderId="5" xfId="0" applyFont="1" applyFill="1" applyBorder="1" applyAlignment="1" applyProtection="1">
      <alignment horizontal="left"/>
      <protection hidden="1"/>
    </xf>
    <xf numFmtId="4" fontId="7" fillId="13" borderId="0" xfId="0" applyNumberFormat="1" applyFont="1" applyFill="1" applyAlignment="1" applyProtection="1">
      <alignment horizontal="right"/>
      <protection hidden="1"/>
    </xf>
    <xf numFmtId="0" fontId="7" fillId="13" borderId="0" xfId="0" applyFont="1" applyFill="1" applyAlignment="1" applyProtection="1">
      <alignment horizontal="center"/>
      <protection hidden="1"/>
    </xf>
    <xf numFmtId="0" fontId="7" fillId="13" borderId="0" xfId="0" applyFont="1" applyFill="1" applyAlignment="1" applyProtection="1">
      <alignment horizontal="left"/>
      <protection hidden="1"/>
    </xf>
    <xf numFmtId="2" fontId="7" fillId="13" borderId="0" xfId="0" applyNumberFormat="1" applyFont="1" applyFill="1" applyAlignment="1" applyProtection="1">
      <alignment horizontal="left" vertical="center"/>
      <protection hidden="1"/>
    </xf>
    <xf numFmtId="0" fontId="7" fillId="13" borderId="8" xfId="0" applyFont="1" applyFill="1" applyBorder="1" applyAlignment="1" applyProtection="1">
      <alignment horizontal="left"/>
      <protection hidden="1"/>
    </xf>
    <xf numFmtId="0" fontId="7" fillId="13" borderId="9" xfId="0" applyFont="1" applyFill="1" applyBorder="1" applyAlignment="1" applyProtection="1">
      <alignment horizontal="left"/>
      <protection hidden="1"/>
    </xf>
    <xf numFmtId="0" fontId="7" fillId="13" borderId="9" xfId="0" applyFont="1" applyFill="1" applyBorder="1" applyAlignment="1" applyProtection="1">
      <alignment horizontal="center"/>
      <protection hidden="1"/>
    </xf>
    <xf numFmtId="2" fontId="7" fillId="13" borderId="9" xfId="0" applyNumberFormat="1" applyFont="1" applyFill="1" applyBorder="1" applyAlignment="1" applyProtection="1">
      <alignment horizontal="left" vertical="center"/>
      <protection hidden="1"/>
    </xf>
    <xf numFmtId="2" fontId="5" fillId="0" borderId="2" xfId="0" applyNumberFormat="1" applyFont="1" applyBorder="1" applyAlignment="1" applyProtection="1">
      <alignment horizontal="center" vertical="center"/>
      <protection hidden="1"/>
    </xf>
    <xf numFmtId="2" fontId="5" fillId="0" borderId="2" xfId="0" applyNumberFormat="1" applyFont="1" applyBorder="1" applyAlignment="1" applyProtection="1">
      <alignment horizontal="center" vertical="center" wrapText="1"/>
      <protection hidden="1"/>
    </xf>
    <xf numFmtId="0" fontId="5" fillId="0" borderId="0" xfId="0" applyFont="1" applyProtection="1">
      <protection hidden="1"/>
    </xf>
    <xf numFmtId="0" fontId="36" fillId="0" borderId="0" xfId="0" applyFont="1" applyProtection="1">
      <protection hidden="1"/>
    </xf>
    <xf numFmtId="0" fontId="36" fillId="0" borderId="0" xfId="0" applyFont="1" applyAlignment="1" applyProtection="1">
      <alignment horizontal="left"/>
      <protection hidden="1"/>
    </xf>
    <xf numFmtId="0" fontId="36" fillId="0" borderId="0" xfId="0" applyFont="1" applyAlignment="1" applyProtection="1">
      <alignment horizontal="center"/>
      <protection hidden="1"/>
    </xf>
    <xf numFmtId="2" fontId="36" fillId="0" borderId="0" xfId="0" applyNumberFormat="1" applyFont="1" applyAlignment="1" applyProtection="1">
      <alignment horizontal="left" vertical="center"/>
      <protection hidden="1"/>
    </xf>
    <xf numFmtId="0" fontId="38" fillId="0" borderId="0" xfId="0" applyFont="1" applyAlignment="1" applyProtection="1">
      <alignment horizontal="left"/>
      <protection hidden="1"/>
    </xf>
    <xf numFmtId="0" fontId="9" fillId="15" borderId="0" xfId="0" applyFont="1" applyFill="1" applyAlignment="1" applyProtection="1">
      <alignment horizontal="left" vertical="center"/>
      <protection hidden="1"/>
    </xf>
    <xf numFmtId="0" fontId="9" fillId="15" borderId="0" xfId="0" applyFont="1" applyFill="1" applyAlignment="1" applyProtection="1">
      <alignment horizontal="left"/>
      <protection hidden="1"/>
    </xf>
    <xf numFmtId="0" fontId="5" fillId="15" borderId="0" xfId="0" applyFont="1" applyFill="1" applyAlignment="1" applyProtection="1">
      <alignment horizontal="center" vertical="center"/>
      <protection hidden="1"/>
    </xf>
    <xf numFmtId="0" fontId="5" fillId="15" borderId="0" xfId="0" applyFont="1" applyFill="1" applyAlignment="1" applyProtection="1">
      <alignment horizontal="center"/>
      <protection hidden="1"/>
    </xf>
    <xf numFmtId="0" fontId="7" fillId="0" borderId="40" xfId="0" applyFont="1" applyBorder="1" applyAlignment="1" applyProtection="1">
      <alignment horizontal="left"/>
      <protection hidden="1"/>
    </xf>
    <xf numFmtId="0" fontId="7" fillId="0" borderId="41" xfId="0" applyFont="1" applyBorder="1" applyAlignment="1" applyProtection="1">
      <alignment horizontal="left"/>
      <protection hidden="1"/>
    </xf>
    <xf numFmtId="0" fontId="41" fillId="0" borderId="1" xfId="0" applyFont="1" applyBorder="1" applyAlignment="1" applyProtection="1">
      <alignment vertical="center"/>
      <protection hidden="1"/>
    </xf>
    <xf numFmtId="0" fontId="42" fillId="0" borderId="0" xfId="0" applyFont="1"/>
    <xf numFmtId="0" fontId="42" fillId="0" borderId="5" xfId="0" applyFont="1" applyBorder="1"/>
    <xf numFmtId="0" fontId="42" fillId="0" borderId="0" xfId="0" applyFont="1" applyAlignment="1">
      <alignment horizontal="center" vertical="center"/>
    </xf>
    <xf numFmtId="0" fontId="41" fillId="0" borderId="114" xfId="0" applyFont="1" applyBorder="1" applyAlignment="1">
      <alignment horizontal="center" vertical="center"/>
    </xf>
    <xf numFmtId="0" fontId="41" fillId="0" borderId="106" xfId="0" applyFont="1" applyBorder="1" applyAlignment="1">
      <alignment vertical="center"/>
    </xf>
    <xf numFmtId="0" fontId="42" fillId="0" borderId="107" xfId="0" applyFont="1" applyBorder="1" applyAlignment="1">
      <alignment horizontal="center" vertical="center"/>
    </xf>
    <xf numFmtId="0" fontId="42" fillId="0" borderId="85" xfId="0" applyFont="1" applyBorder="1" applyAlignment="1">
      <alignment horizontal="center" vertical="center"/>
    </xf>
    <xf numFmtId="0" fontId="41" fillId="0" borderId="80" xfId="0" applyFont="1" applyBorder="1" applyAlignment="1">
      <alignment horizontal="center" vertical="center"/>
    </xf>
    <xf numFmtId="0" fontId="41" fillId="0" borderId="49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2" fillId="0" borderId="5" xfId="0" applyFont="1" applyBorder="1" applyAlignment="1">
      <alignment horizontal="center" vertical="center"/>
    </xf>
    <xf numFmtId="0" fontId="42" fillId="0" borderId="115" xfId="0" applyFont="1" applyBorder="1" applyAlignment="1">
      <alignment vertical="center"/>
    </xf>
    <xf numFmtId="166" fontId="42" fillId="16" borderId="115" xfId="0" applyNumberFormat="1" applyFont="1" applyFill="1" applyBorder="1" applyAlignment="1">
      <alignment horizontal="right" vertical="center"/>
    </xf>
    <xf numFmtId="166" fontId="42" fillId="10" borderId="49" xfId="3" applyNumberFormat="1" applyFont="1" applyFill="1" applyBorder="1" applyAlignment="1" applyProtection="1">
      <alignment vertical="center"/>
      <protection locked="0"/>
    </xf>
    <xf numFmtId="0" fontId="42" fillId="0" borderId="0" xfId="0" applyFont="1" applyAlignment="1">
      <alignment vertical="center" wrapText="1"/>
    </xf>
    <xf numFmtId="0" fontId="42" fillId="0" borderId="0" xfId="0" applyFont="1" applyAlignment="1" applyProtection="1">
      <alignment horizontal="center" vertical="center"/>
      <protection hidden="1"/>
    </xf>
    <xf numFmtId="0" fontId="42" fillId="0" borderId="5" xfId="0" applyFont="1" applyBorder="1" applyAlignment="1">
      <alignment horizontal="center"/>
    </xf>
    <xf numFmtId="0" fontId="42" fillId="0" borderId="119" xfId="0" applyFont="1" applyBorder="1" applyAlignment="1">
      <alignment vertical="center"/>
    </xf>
    <xf numFmtId="166" fontId="42" fillId="16" borderId="119" xfId="0" applyNumberFormat="1" applyFont="1" applyFill="1" applyBorder="1" applyAlignment="1">
      <alignment horizontal="right" vertical="center"/>
    </xf>
    <xf numFmtId="0" fontId="42" fillId="0" borderId="0" xfId="0" applyFont="1" applyAlignment="1" applyProtection="1">
      <alignment horizontal="center"/>
      <protection hidden="1"/>
    </xf>
    <xf numFmtId="166" fontId="42" fillId="16" borderId="125" xfId="0" applyNumberFormat="1" applyFont="1" applyFill="1" applyBorder="1" applyAlignment="1">
      <alignment horizontal="right" vertical="center"/>
    </xf>
    <xf numFmtId="0" fontId="42" fillId="0" borderId="116" xfId="0" applyFont="1" applyBorder="1" applyAlignment="1">
      <alignment vertical="center"/>
    </xf>
    <xf numFmtId="0" fontId="42" fillId="0" borderId="117" xfId="0" applyFont="1" applyBorder="1" applyAlignment="1">
      <alignment vertical="center"/>
    </xf>
    <xf numFmtId="0" fontId="42" fillId="0" borderId="104" xfId="0" applyFont="1" applyBorder="1" applyAlignment="1">
      <alignment vertical="center"/>
    </xf>
    <xf numFmtId="166" fontId="42" fillId="10" borderId="49" xfId="3" applyNumberFormat="1" applyFont="1" applyFill="1" applyBorder="1" applyAlignment="1" applyProtection="1">
      <alignment vertical="center"/>
    </xf>
    <xf numFmtId="0" fontId="42" fillId="0" borderId="123" xfId="0" applyFont="1" applyBorder="1" applyAlignment="1">
      <alignment vertical="center"/>
    </xf>
    <xf numFmtId="0" fontId="42" fillId="0" borderId="101" xfId="0" applyFont="1" applyBorder="1" applyAlignment="1">
      <alignment vertical="center"/>
    </xf>
    <xf numFmtId="167" fontId="42" fillId="0" borderId="80" xfId="0" applyNumberFormat="1" applyFont="1" applyBorder="1" applyAlignment="1" applyProtection="1">
      <alignment vertical="center"/>
      <protection locked="0"/>
    </xf>
    <xf numFmtId="166" fontId="42" fillId="16" borderId="80" xfId="0" applyNumberFormat="1" applyFont="1" applyFill="1" applyBorder="1" applyAlignment="1" applyProtection="1">
      <alignment vertical="center"/>
      <protection locked="0"/>
    </xf>
    <xf numFmtId="0" fontId="42" fillId="0" borderId="58" xfId="0" applyFont="1" applyBorder="1" applyAlignment="1">
      <alignment vertical="center"/>
    </xf>
    <xf numFmtId="0" fontId="42" fillId="0" borderId="126" xfId="0" applyFont="1" applyBorder="1" applyAlignment="1">
      <alignment vertical="center"/>
    </xf>
    <xf numFmtId="0" fontId="42" fillId="0" borderId="9" xfId="0" applyFont="1" applyBorder="1" applyAlignment="1">
      <alignment vertical="center"/>
    </xf>
    <xf numFmtId="166" fontId="42" fillId="10" borderId="55" xfId="3" applyNumberFormat="1" applyFont="1" applyFill="1" applyBorder="1" applyAlignment="1" applyProtection="1">
      <alignment vertical="center"/>
    </xf>
    <xf numFmtId="166" fontId="42" fillId="0" borderId="0" xfId="0" applyNumberFormat="1" applyFont="1" applyAlignment="1">
      <alignment vertical="center"/>
    </xf>
    <xf numFmtId="166" fontId="42" fillId="0" borderId="0" xfId="3" applyNumberFormat="1" applyFont="1" applyFill="1" applyBorder="1" applyAlignment="1" applyProtection="1">
      <alignment vertical="center"/>
    </xf>
    <xf numFmtId="0" fontId="42" fillId="0" borderId="107" xfId="0" applyFont="1" applyBorder="1" applyAlignment="1">
      <alignment vertical="center"/>
    </xf>
    <xf numFmtId="0" fontId="42" fillId="0" borderId="49" xfId="0" applyFont="1" applyBorder="1" applyAlignment="1">
      <alignment vertical="center"/>
    </xf>
    <xf numFmtId="0" fontId="41" fillId="0" borderId="5" xfId="0" applyFont="1" applyBorder="1" applyAlignment="1">
      <alignment horizontal="center" vertical="center"/>
    </xf>
    <xf numFmtId="0" fontId="42" fillId="0" borderId="116" xfId="4" applyFont="1" applyBorder="1"/>
    <xf numFmtId="0" fontId="42" fillId="0" borderId="5" xfId="0" applyFont="1" applyBorder="1" applyAlignment="1">
      <alignment vertical="center"/>
    </xf>
    <xf numFmtId="0" fontId="42" fillId="0" borderId="127" xfId="4" applyFont="1" applyBorder="1"/>
    <xf numFmtId="0" fontId="42" fillId="0" borderId="106" xfId="4" applyFont="1" applyBorder="1"/>
    <xf numFmtId="0" fontId="41" fillId="0" borderId="0" xfId="0" applyFont="1" applyAlignment="1" applyProtection="1">
      <alignment vertical="center"/>
      <protection hidden="1"/>
    </xf>
    <xf numFmtId="0" fontId="42" fillId="0" borderId="128" xfId="0" applyFont="1" applyBorder="1" applyAlignment="1">
      <alignment vertical="center"/>
    </xf>
    <xf numFmtId="0" fontId="41" fillId="0" borderId="10" xfId="0" applyFont="1" applyBorder="1" applyAlignment="1">
      <alignment vertical="center"/>
    </xf>
    <xf numFmtId="0" fontId="42" fillId="0" borderId="11" xfId="0" applyFont="1" applyBorder="1" applyAlignment="1">
      <alignment vertical="center"/>
    </xf>
    <xf numFmtId="0" fontId="42" fillId="0" borderId="2" xfId="0" applyFont="1" applyBorder="1" applyAlignment="1">
      <alignment vertical="center"/>
    </xf>
    <xf numFmtId="0" fontId="42" fillId="0" borderId="87" xfId="0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42" fillId="0" borderId="114" xfId="0" applyFont="1" applyBorder="1" applyAlignment="1">
      <alignment vertical="center"/>
    </xf>
    <xf numFmtId="0" fontId="42" fillId="0" borderId="106" xfId="0" applyFont="1" applyBorder="1" applyAlignment="1">
      <alignment vertical="center"/>
    </xf>
    <xf numFmtId="166" fontId="42" fillId="0" borderId="107" xfId="3" applyNumberFormat="1" applyFont="1" applyFill="1" applyBorder="1" applyAlignment="1" applyProtection="1">
      <alignment vertical="center"/>
    </xf>
    <xf numFmtId="0" fontId="42" fillId="0" borderId="8" xfId="0" applyFont="1" applyBorder="1" applyAlignment="1">
      <alignment vertical="center"/>
    </xf>
    <xf numFmtId="0" fontId="42" fillId="0" borderId="20" xfId="0" applyFont="1" applyBorder="1" applyAlignment="1">
      <alignment vertical="center"/>
    </xf>
    <xf numFmtId="167" fontId="42" fillId="10" borderId="126" xfId="0" applyNumberFormat="1" applyFont="1" applyFill="1" applyBorder="1" applyAlignment="1" applyProtection="1">
      <alignment vertical="center"/>
      <protection locked="0"/>
    </xf>
    <xf numFmtId="166" fontId="42" fillId="10" borderId="55" xfId="3" applyNumberFormat="1" applyFont="1" applyFill="1" applyBorder="1" applyAlignment="1" applyProtection="1">
      <alignment vertical="center"/>
      <protection locked="0"/>
    </xf>
    <xf numFmtId="0" fontId="42" fillId="0" borderId="51" xfId="0" applyFont="1" applyBorder="1" applyAlignment="1">
      <alignment vertical="center"/>
    </xf>
    <xf numFmtId="0" fontId="41" fillId="0" borderId="11" xfId="0" applyFont="1" applyBorder="1" applyAlignment="1">
      <alignment vertical="center"/>
    </xf>
    <xf numFmtId="166" fontId="41" fillId="10" borderId="23" xfId="3" applyNumberFormat="1" applyFont="1" applyFill="1" applyBorder="1" applyAlignment="1" applyProtection="1">
      <alignment vertical="center"/>
    </xf>
    <xf numFmtId="0" fontId="41" fillId="0" borderId="2" xfId="0" applyFont="1" applyBorder="1" applyAlignment="1">
      <alignment vertical="center"/>
    </xf>
    <xf numFmtId="166" fontId="42" fillId="10" borderId="129" xfId="3" applyNumberFormat="1" applyFont="1" applyFill="1" applyBorder="1" applyAlignment="1" applyProtection="1">
      <alignment vertical="center"/>
      <protection locked="0"/>
    </xf>
    <xf numFmtId="166" fontId="42" fillId="10" borderId="130" xfId="3" applyNumberFormat="1" applyFont="1" applyFill="1" applyBorder="1" applyAlignment="1" applyProtection="1">
      <alignment vertical="center"/>
      <protection locked="0"/>
    </xf>
    <xf numFmtId="166" fontId="42" fillId="10" borderId="131" xfId="3" applyNumberFormat="1" applyFont="1" applyFill="1" applyBorder="1" applyAlignment="1" applyProtection="1">
      <alignment vertical="center"/>
      <protection locked="0"/>
    </xf>
    <xf numFmtId="166" fontId="42" fillId="16" borderId="80" xfId="3" applyNumberFormat="1" applyFont="1" applyFill="1" applyBorder="1" applyAlignment="1" applyProtection="1">
      <alignment vertical="center"/>
    </xf>
    <xf numFmtId="166" fontId="42" fillId="10" borderId="132" xfId="3" applyNumberFormat="1" applyFont="1" applyFill="1" applyBorder="1" applyAlignment="1" applyProtection="1">
      <alignment vertical="center"/>
    </xf>
    <xf numFmtId="166" fontId="42" fillId="16" borderId="80" xfId="0" applyNumberFormat="1" applyFont="1" applyFill="1" applyBorder="1" applyAlignment="1">
      <alignment vertical="center"/>
    </xf>
    <xf numFmtId="166" fontId="42" fillId="0" borderId="6" xfId="3" applyNumberFormat="1" applyFont="1" applyFill="1" applyBorder="1" applyAlignment="1" applyProtection="1">
      <alignment vertical="center"/>
    </xf>
    <xf numFmtId="0" fontId="41" fillId="0" borderId="5" xfId="0" applyFont="1" applyBorder="1" applyAlignment="1">
      <alignment vertical="center"/>
    </xf>
    <xf numFmtId="0" fontId="41" fillId="0" borderId="84" xfId="0" applyFont="1" applyBorder="1" applyAlignment="1">
      <alignment horizontal="center" vertical="center"/>
    </xf>
    <xf numFmtId="0" fontId="41" fillId="0" borderId="87" xfId="0" applyFont="1" applyBorder="1" applyAlignment="1">
      <alignment vertical="center"/>
    </xf>
    <xf numFmtId="166" fontId="42" fillId="0" borderId="2" xfId="3" applyNumberFormat="1" applyFont="1" applyFill="1" applyBorder="1" applyAlignment="1" applyProtection="1">
      <alignment vertical="center"/>
    </xf>
    <xf numFmtId="9" fontId="42" fillId="0" borderId="107" xfId="0" applyNumberFormat="1" applyFont="1" applyBorder="1" applyAlignment="1">
      <alignment vertical="center"/>
    </xf>
    <xf numFmtId="0" fontId="42" fillId="0" borderId="84" xfId="0" applyFont="1" applyBorder="1" applyAlignment="1">
      <alignment vertical="center"/>
    </xf>
    <xf numFmtId="166" fontId="42" fillId="0" borderId="56" xfId="3" applyNumberFormat="1" applyFont="1" applyFill="1" applyBorder="1" applyAlignment="1" applyProtection="1">
      <alignment vertical="center"/>
    </xf>
    <xf numFmtId="166" fontId="42" fillId="10" borderId="54" xfId="3" applyNumberFormat="1" applyFont="1" applyFill="1" applyBorder="1" applyAlignment="1" applyProtection="1">
      <alignment vertical="center"/>
    </xf>
    <xf numFmtId="166" fontId="42" fillId="0" borderId="6" xfId="0" applyNumberFormat="1" applyFont="1" applyBorder="1" applyAlignment="1">
      <alignment vertical="center"/>
    </xf>
    <xf numFmtId="166" fontId="42" fillId="0" borderId="56" xfId="0" applyNumberFormat="1" applyFont="1" applyBorder="1" applyAlignment="1">
      <alignment horizontal="right" vertical="center"/>
    </xf>
    <xf numFmtId="0" fontId="42" fillId="0" borderId="54" xfId="0" applyFont="1" applyBorder="1" applyAlignment="1">
      <alignment horizontal="right" vertical="center"/>
    </xf>
    <xf numFmtId="167" fontId="42" fillId="10" borderId="106" xfId="0" applyNumberFormat="1" applyFont="1" applyFill="1" applyBorder="1" applyAlignment="1" applyProtection="1">
      <alignment horizontal="right" vertical="center"/>
      <protection locked="0"/>
    </xf>
    <xf numFmtId="166" fontId="42" fillId="10" borderId="49" xfId="3" applyNumberFormat="1" applyFont="1" applyFill="1" applyBorder="1" applyAlignment="1" applyProtection="1">
      <alignment horizontal="right" vertical="center"/>
      <protection locked="0"/>
    </xf>
    <xf numFmtId="167" fontId="42" fillId="10" borderId="80" xfId="0" applyNumberFormat="1" applyFont="1" applyFill="1" applyBorder="1" applyAlignment="1" applyProtection="1">
      <alignment horizontal="right" vertical="center"/>
      <protection locked="0"/>
    </xf>
    <xf numFmtId="0" fontId="41" fillId="0" borderId="133" xfId="0" applyFont="1" applyBorder="1" applyAlignment="1">
      <alignment horizontal="center" vertical="center"/>
    </xf>
    <xf numFmtId="0" fontId="42" fillId="0" borderId="126" xfId="0" applyFont="1" applyBorder="1" applyAlignment="1">
      <alignment horizontal="right" vertical="center"/>
    </xf>
    <xf numFmtId="166" fontId="42" fillId="10" borderId="55" xfId="3" applyNumberFormat="1" applyFont="1" applyFill="1" applyBorder="1" applyAlignment="1" applyProtection="1">
      <alignment horizontal="right" vertical="center"/>
    </xf>
    <xf numFmtId="0" fontId="42" fillId="0" borderId="0" xfId="0" applyFont="1" applyAlignment="1">
      <alignment horizontal="right" vertical="center"/>
    </xf>
    <xf numFmtId="166" fontId="42" fillId="0" borderId="0" xfId="3" applyNumberFormat="1" applyFont="1" applyFill="1" applyBorder="1" applyAlignment="1" applyProtection="1">
      <alignment horizontal="right" vertical="center"/>
    </xf>
    <xf numFmtId="0" fontId="41" fillId="0" borderId="134" xfId="0" applyFont="1" applyBorder="1" applyAlignment="1">
      <alignment horizontal="center" vertical="center"/>
    </xf>
    <xf numFmtId="0" fontId="41" fillId="0" borderId="56" xfId="0" applyFont="1" applyBorder="1" applyAlignment="1">
      <alignment vertical="center"/>
    </xf>
    <xf numFmtId="0" fontId="42" fillId="0" borderId="0" xfId="4" applyFont="1"/>
    <xf numFmtId="167" fontId="42" fillId="0" borderId="0" xfId="0" applyNumberFormat="1" applyFont="1" applyAlignment="1" applyProtection="1">
      <alignment horizontal="right" vertical="center"/>
      <protection locked="0"/>
    </xf>
    <xf numFmtId="166" fontId="42" fillId="0" borderId="0" xfId="3" applyNumberFormat="1" applyFont="1" applyFill="1" applyBorder="1" applyAlignment="1" applyProtection="1">
      <alignment horizontal="right" vertical="center"/>
      <protection locked="0"/>
    </xf>
    <xf numFmtId="0" fontId="42" fillId="0" borderId="2" xfId="4" applyFont="1" applyBorder="1"/>
    <xf numFmtId="167" fontId="42" fillId="0" borderId="2" xfId="0" applyNumberFormat="1" applyFont="1" applyBorder="1" applyAlignment="1" applyProtection="1">
      <alignment horizontal="right" vertical="center"/>
      <protection locked="0"/>
    </xf>
    <xf numFmtId="166" fontId="42" fillId="0" borderId="2" xfId="3" applyNumberFormat="1" applyFont="1" applyFill="1" applyBorder="1" applyAlignment="1" applyProtection="1">
      <alignment horizontal="right" vertical="center"/>
      <protection locked="0"/>
    </xf>
    <xf numFmtId="0" fontId="42" fillId="0" borderId="56" xfId="0" applyFont="1" applyBorder="1" applyAlignment="1">
      <alignment horizontal="center" vertical="center"/>
    </xf>
    <xf numFmtId="0" fontId="41" fillId="0" borderId="54" xfId="0" applyFont="1" applyBorder="1" applyAlignment="1" applyProtection="1">
      <alignment horizontal="right" vertical="center"/>
      <protection hidden="1"/>
    </xf>
    <xf numFmtId="0" fontId="42" fillId="0" borderId="135" xfId="0" applyFont="1" applyBorder="1" applyAlignment="1">
      <alignment vertical="center"/>
    </xf>
    <xf numFmtId="0" fontId="42" fillId="0" borderId="133" xfId="0" applyFont="1" applyBorder="1" applyAlignment="1">
      <alignment vertical="center"/>
    </xf>
    <xf numFmtId="0" fontId="42" fillId="0" borderId="11" xfId="4" applyFont="1" applyBorder="1"/>
    <xf numFmtId="167" fontId="42" fillId="0" borderId="11" xfId="0" applyNumberFormat="1" applyFont="1" applyBorder="1" applyAlignment="1" applyProtection="1">
      <alignment horizontal="right" vertical="center"/>
      <protection locked="0"/>
    </xf>
    <xf numFmtId="166" fontId="42" fillId="0" borderId="11" xfId="3" applyNumberFormat="1" applyFont="1" applyFill="1" applyBorder="1" applyAlignment="1" applyProtection="1">
      <alignment horizontal="right" vertical="center"/>
      <protection locked="0"/>
    </xf>
    <xf numFmtId="166" fontId="42" fillId="0" borderId="11" xfId="0" applyNumberFormat="1" applyFont="1" applyBorder="1" applyAlignment="1">
      <alignment horizontal="right" vertical="center"/>
    </xf>
    <xf numFmtId="166" fontId="42" fillId="10" borderId="23" xfId="0" applyNumberFormat="1" applyFont="1" applyFill="1" applyBorder="1" applyAlignment="1">
      <alignment horizontal="right" vertical="center"/>
    </xf>
    <xf numFmtId="0" fontId="10" fillId="0" borderId="0" xfId="0" applyFont="1" applyAlignment="1" applyProtection="1">
      <alignment horizontal="center" vertical="center" wrapText="1"/>
      <protection hidden="1"/>
    </xf>
    <xf numFmtId="2" fontId="9" fillId="0" borderId="0" xfId="0" applyNumberFormat="1" applyFont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44" fillId="14" borderId="11" xfId="0" applyFont="1" applyFill="1" applyBorder="1" applyAlignment="1" applyProtection="1">
      <alignment vertical="center" wrapText="1"/>
      <protection hidden="1"/>
    </xf>
    <xf numFmtId="167" fontId="44" fillId="14" borderId="11" xfId="0" applyNumberFormat="1" applyFont="1" applyFill="1" applyBorder="1" applyAlignment="1" applyProtection="1">
      <alignment vertical="center" wrapText="1"/>
      <protection hidden="1"/>
    </xf>
    <xf numFmtId="3" fontId="11" fillId="3" borderId="13" xfId="0" applyNumberFormat="1" applyFont="1" applyFill="1" applyBorder="1" applyAlignment="1" applyProtection="1">
      <alignment horizontal="center" vertical="center"/>
      <protection hidden="1"/>
    </xf>
    <xf numFmtId="3" fontId="5" fillId="3" borderId="42" xfId="0" applyNumberFormat="1" applyFont="1" applyFill="1" applyBorder="1" applyAlignment="1" applyProtection="1">
      <alignment horizontal="center" vertical="center"/>
      <protection locked="0"/>
    </xf>
    <xf numFmtId="3" fontId="5" fillId="2" borderId="14" xfId="0" applyNumberFormat="1" applyFont="1" applyFill="1" applyBorder="1" applyAlignment="1" applyProtection="1">
      <alignment horizontal="center" vertical="center" wrapText="1"/>
      <protection hidden="1"/>
    </xf>
    <xf numFmtId="3" fontId="5" fillId="2" borderId="89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15" xfId="0" applyNumberFormat="1" applyFont="1" applyFill="1" applyBorder="1" applyAlignment="1" applyProtection="1">
      <alignment horizontal="center" vertical="center"/>
      <protection hidden="1"/>
    </xf>
    <xf numFmtId="3" fontId="11" fillId="3" borderId="16" xfId="0" applyNumberFormat="1" applyFont="1" applyFill="1" applyBorder="1" applyAlignment="1" applyProtection="1">
      <alignment horizontal="center" vertical="center"/>
      <protection hidden="1"/>
    </xf>
    <xf numFmtId="3" fontId="11" fillId="3" borderId="90" xfId="0" applyNumberFormat="1" applyFont="1" applyFill="1" applyBorder="1" applyAlignment="1" applyProtection="1">
      <alignment horizontal="center" vertical="center"/>
      <protection locked="0"/>
    </xf>
    <xf numFmtId="3" fontId="12" fillId="2" borderId="17" xfId="0" applyNumberFormat="1" applyFont="1" applyFill="1" applyBorder="1" applyAlignment="1" applyProtection="1">
      <alignment horizontal="center" vertical="center"/>
      <protection hidden="1"/>
    </xf>
    <xf numFmtId="3" fontId="5" fillId="3" borderId="16" xfId="0" applyNumberFormat="1" applyFont="1" applyFill="1" applyBorder="1" applyAlignment="1" applyProtection="1">
      <alignment horizontal="center" vertical="center"/>
      <protection hidden="1"/>
    </xf>
    <xf numFmtId="3" fontId="5" fillId="3" borderId="90" xfId="0" applyNumberFormat="1" applyFont="1" applyFill="1" applyBorder="1" applyAlignment="1" applyProtection="1">
      <alignment horizontal="center" vertical="center"/>
      <protection locked="0"/>
    </xf>
    <xf numFmtId="3" fontId="5" fillId="3" borderId="43" xfId="0" applyNumberFormat="1" applyFont="1" applyFill="1" applyBorder="1" applyAlignment="1" applyProtection="1">
      <alignment horizontal="center" vertical="center"/>
      <protection locked="0"/>
    </xf>
    <xf numFmtId="3" fontId="14" fillId="0" borderId="18" xfId="0" applyNumberFormat="1" applyFont="1" applyBorder="1" applyAlignment="1" applyProtection="1">
      <alignment horizontal="center" vertical="center"/>
      <protection hidden="1"/>
    </xf>
    <xf numFmtId="3" fontId="14" fillId="0" borderId="9" xfId="0" applyNumberFormat="1" applyFont="1" applyBorder="1" applyAlignment="1" applyProtection="1">
      <alignment horizontal="center" vertical="center"/>
      <protection hidden="1"/>
    </xf>
    <xf numFmtId="3" fontId="14" fillId="0" borderId="19" xfId="0" applyNumberFormat="1" applyFont="1" applyBorder="1" applyAlignment="1" applyProtection="1">
      <alignment horizontal="center" vertical="center"/>
      <protection hidden="1"/>
    </xf>
    <xf numFmtId="3" fontId="8" fillId="0" borderId="20" xfId="0" applyNumberFormat="1" applyFont="1" applyBorder="1" applyAlignment="1" applyProtection="1">
      <alignment horizontal="center" vertical="center"/>
      <protection hidden="1"/>
    </xf>
    <xf numFmtId="3" fontId="8" fillId="0" borderId="21" xfId="0" applyNumberFormat="1" applyFont="1" applyBorder="1" applyAlignment="1" applyProtection="1">
      <alignment horizontal="center" vertical="center"/>
      <protection hidden="1"/>
    </xf>
    <xf numFmtId="3" fontId="8" fillId="3" borderId="19" xfId="0" applyNumberFormat="1" applyFont="1" applyFill="1" applyBorder="1" applyAlignment="1" applyProtection="1">
      <alignment horizontal="center" vertical="center"/>
      <protection hidden="1"/>
    </xf>
    <xf numFmtId="3" fontId="44" fillId="14" borderId="11" xfId="0" applyNumberFormat="1" applyFont="1" applyFill="1" applyBorder="1" applyAlignment="1" applyProtection="1">
      <alignment horizontal="left" vertical="center" wrapText="1"/>
      <protection hidden="1"/>
    </xf>
    <xf numFmtId="3" fontId="10" fillId="0" borderId="8" xfId="0" applyNumberFormat="1" applyFont="1" applyBorder="1" applyAlignment="1" applyProtection="1">
      <alignment horizontal="center"/>
      <protection hidden="1"/>
    </xf>
    <xf numFmtId="3" fontId="10" fillId="0" borderId="6" xfId="0" applyNumberFormat="1" applyFont="1" applyBorder="1" applyAlignment="1" applyProtection="1">
      <alignment horizontal="center"/>
      <protection hidden="1"/>
    </xf>
    <xf numFmtId="3" fontId="5" fillId="0" borderId="32" xfId="0" applyNumberFormat="1" applyFont="1" applyBorder="1" applyAlignment="1" applyProtection="1">
      <alignment horizontal="center" vertical="center"/>
      <protection hidden="1"/>
    </xf>
    <xf numFmtId="3" fontId="5" fillId="0" borderId="26" xfId="0" applyNumberFormat="1" applyFont="1" applyBorder="1" applyAlignment="1" applyProtection="1">
      <alignment horizontal="center" vertical="center"/>
      <protection hidden="1"/>
    </xf>
    <xf numFmtId="3" fontId="5" fillId="0" borderId="88" xfId="0" applyNumberFormat="1" applyFont="1" applyBorder="1" applyAlignment="1" applyProtection="1">
      <alignment horizontal="center" vertical="center"/>
      <protection hidden="1"/>
    </xf>
    <xf numFmtId="3" fontId="5" fillId="0" borderId="33" xfId="0" applyNumberFormat="1" applyFont="1" applyBorder="1" applyAlignment="1" applyProtection="1">
      <alignment horizontal="center" vertical="center"/>
      <protection hidden="1"/>
    </xf>
    <xf numFmtId="3" fontId="5" fillId="0" borderId="34" xfId="0" applyNumberFormat="1" applyFont="1" applyBorder="1" applyAlignment="1" applyProtection="1">
      <alignment horizontal="center" vertical="center"/>
      <protection hidden="1"/>
    </xf>
    <xf numFmtId="3" fontId="5" fillId="0" borderId="35" xfId="0" applyNumberFormat="1" applyFont="1" applyBorder="1" applyAlignment="1" applyProtection="1">
      <alignment horizontal="center" vertical="center"/>
      <protection hidden="1"/>
    </xf>
    <xf numFmtId="3" fontId="5" fillId="0" borderId="50" xfId="0" applyNumberFormat="1" applyFont="1" applyBorder="1" applyAlignment="1" applyProtection="1">
      <alignment horizontal="center" vertical="center"/>
      <protection hidden="1"/>
    </xf>
    <xf numFmtId="3" fontId="5" fillId="0" borderId="27" xfId="0" applyNumberFormat="1" applyFont="1" applyBorder="1" applyAlignment="1" applyProtection="1">
      <alignment horizontal="center" vertical="center"/>
      <protection hidden="1"/>
    </xf>
    <xf numFmtId="3" fontId="5" fillId="0" borderId="36" xfId="0" applyNumberFormat="1" applyFont="1" applyBorder="1" applyAlignment="1" applyProtection="1">
      <alignment horizontal="center" vertical="center"/>
      <protection hidden="1"/>
    </xf>
    <xf numFmtId="3" fontId="5" fillId="0" borderId="37" xfId="0" applyNumberFormat="1" applyFont="1" applyBorder="1" applyAlignment="1" applyProtection="1">
      <alignment horizontal="center" vertical="center"/>
      <protection hidden="1"/>
    </xf>
    <xf numFmtId="3" fontId="5" fillId="0" borderId="28" xfId="0" applyNumberFormat="1" applyFont="1" applyBorder="1" applyAlignment="1" applyProtection="1">
      <alignment horizontal="center" vertical="center"/>
      <protection hidden="1"/>
    </xf>
    <xf numFmtId="3" fontId="5" fillId="0" borderId="52" xfId="0" applyNumberFormat="1" applyFont="1" applyBorder="1" applyAlignment="1" applyProtection="1">
      <alignment horizontal="center" vertical="center"/>
      <protection hidden="1"/>
    </xf>
    <xf numFmtId="3" fontId="5" fillId="0" borderId="29" xfId="0" applyNumberFormat="1" applyFont="1" applyBorder="1" applyAlignment="1" applyProtection="1">
      <alignment horizontal="center" vertical="center"/>
      <protection hidden="1"/>
    </xf>
    <xf numFmtId="3" fontId="5" fillId="0" borderId="38" xfId="0" applyNumberFormat="1" applyFont="1" applyBorder="1" applyAlignment="1" applyProtection="1">
      <alignment horizontal="center" vertical="center"/>
      <protection hidden="1"/>
    </xf>
    <xf numFmtId="3" fontId="14" fillId="0" borderId="10" xfId="0" applyNumberFormat="1" applyFont="1" applyBorder="1" applyAlignment="1" applyProtection="1">
      <alignment horizontal="center" vertical="center"/>
      <protection hidden="1"/>
    </xf>
    <xf numFmtId="3" fontId="9" fillId="0" borderId="22" xfId="0" applyNumberFormat="1" applyFont="1" applyBorder="1" applyAlignment="1" applyProtection="1">
      <alignment horizontal="center" vertical="center"/>
      <protection hidden="1"/>
    </xf>
    <xf numFmtId="3" fontId="9" fillId="0" borderId="51" xfId="0" applyNumberFormat="1" applyFont="1" applyBorder="1" applyAlignment="1" applyProtection="1">
      <alignment horizontal="center" vertical="center"/>
      <protection hidden="1"/>
    </xf>
    <xf numFmtId="3" fontId="9" fillId="0" borderId="23" xfId="0" applyNumberFormat="1" applyFont="1" applyBorder="1" applyAlignment="1" applyProtection="1">
      <alignment horizontal="center" vertical="center"/>
      <protection hidden="1"/>
    </xf>
    <xf numFmtId="3" fontId="8" fillId="0" borderId="22" xfId="0" applyNumberFormat="1" applyFont="1" applyBorder="1" applyAlignment="1" applyProtection="1">
      <alignment horizontal="center" vertical="center"/>
      <protection hidden="1"/>
    </xf>
    <xf numFmtId="3" fontId="8" fillId="0" borderId="23" xfId="0" applyNumberFormat="1" applyFont="1" applyBorder="1" applyAlignment="1" applyProtection="1">
      <alignment horizontal="center" vertical="center"/>
      <protection hidden="1"/>
    </xf>
    <xf numFmtId="3" fontId="7" fillId="13" borderId="2" xfId="0" applyNumberFormat="1" applyFont="1" applyFill="1" applyBorder="1" applyAlignment="1" applyProtection="1">
      <alignment horizontal="right"/>
      <protection hidden="1"/>
    </xf>
    <xf numFmtId="3" fontId="7" fillId="13" borderId="0" xfId="0" applyNumberFormat="1" applyFont="1" applyFill="1" applyAlignment="1" applyProtection="1">
      <alignment horizontal="right"/>
      <protection hidden="1"/>
    </xf>
    <xf numFmtId="0" fontId="45" fillId="15" borderId="1" xfId="0" applyFont="1" applyFill="1" applyBorder="1" applyAlignment="1" applyProtection="1">
      <alignment horizontal="left"/>
      <protection hidden="1"/>
    </xf>
    <xf numFmtId="0" fontId="5" fillId="15" borderId="2" xfId="0" applyFont="1" applyFill="1" applyBorder="1" applyAlignment="1" applyProtection="1">
      <alignment horizontal="center"/>
      <protection hidden="1"/>
    </xf>
    <xf numFmtId="0" fontId="5" fillId="15" borderId="4" xfId="0" applyFont="1" applyFill="1" applyBorder="1" applyAlignment="1" applyProtection="1">
      <alignment horizontal="center"/>
      <protection hidden="1"/>
    </xf>
    <xf numFmtId="0" fontId="9" fillId="15" borderId="5" xfId="0" applyFont="1" applyFill="1" applyBorder="1" applyAlignment="1" applyProtection="1">
      <alignment horizontal="left" vertical="center"/>
      <protection hidden="1"/>
    </xf>
    <xf numFmtId="0" fontId="5" fillId="15" borderId="6" xfId="0" applyFont="1" applyFill="1" applyBorder="1" applyAlignment="1" applyProtection="1">
      <alignment horizontal="center" vertical="center"/>
      <protection hidden="1"/>
    </xf>
    <xf numFmtId="0" fontId="9" fillId="15" borderId="5" xfId="0" applyFont="1" applyFill="1" applyBorder="1" applyAlignment="1" applyProtection="1">
      <alignment horizontal="left"/>
      <protection hidden="1"/>
    </xf>
    <xf numFmtId="0" fontId="5" fillId="15" borderId="6" xfId="0" applyFont="1" applyFill="1" applyBorder="1" applyAlignment="1" applyProtection="1">
      <alignment horizontal="center"/>
      <protection hidden="1"/>
    </xf>
    <xf numFmtId="0" fontId="5" fillId="15" borderId="5" xfId="0" applyFont="1" applyFill="1" applyBorder="1" applyAlignment="1" applyProtection="1">
      <alignment horizontal="center"/>
      <protection hidden="1"/>
    </xf>
    <xf numFmtId="0" fontId="9" fillId="15" borderId="5" xfId="0" applyFont="1" applyFill="1" applyBorder="1" applyAlignment="1" applyProtection="1">
      <alignment vertical="center"/>
      <protection hidden="1"/>
    </xf>
    <xf numFmtId="0" fontId="9" fillId="15" borderId="0" xfId="0" applyFont="1" applyFill="1" applyAlignment="1" applyProtection="1">
      <alignment horizontal="center" vertical="center"/>
      <protection hidden="1"/>
    </xf>
    <xf numFmtId="0" fontId="9" fillId="15" borderId="5" xfId="0" applyFont="1" applyFill="1" applyBorder="1" applyAlignment="1" applyProtection="1">
      <alignment horizontal="center" vertical="center"/>
      <protection hidden="1"/>
    </xf>
    <xf numFmtId="0" fontId="9" fillId="15" borderId="8" xfId="0" applyFont="1" applyFill="1" applyBorder="1" applyAlignment="1" applyProtection="1">
      <alignment horizontal="left" vertical="center"/>
      <protection hidden="1"/>
    </xf>
    <xf numFmtId="0" fontId="9" fillId="15" borderId="9" xfId="0" applyFont="1" applyFill="1" applyBorder="1" applyAlignment="1" applyProtection="1">
      <alignment horizontal="center" vertical="center"/>
      <protection hidden="1"/>
    </xf>
    <xf numFmtId="0" fontId="5" fillId="15" borderId="9" xfId="0" applyFont="1" applyFill="1" applyBorder="1" applyAlignment="1" applyProtection="1">
      <alignment horizontal="center" vertical="center"/>
      <protection hidden="1"/>
    </xf>
    <xf numFmtId="0" fontId="5" fillId="15" borderId="44" xfId="0" applyFont="1" applyFill="1" applyBorder="1" applyAlignment="1" applyProtection="1">
      <alignment horizontal="center" vertical="center"/>
      <protection hidden="1"/>
    </xf>
    <xf numFmtId="0" fontId="7" fillId="17" borderId="0" xfId="0" applyFont="1" applyFill="1" applyAlignment="1" applyProtection="1">
      <alignment horizontal="left"/>
      <protection hidden="1"/>
    </xf>
    <xf numFmtId="0" fontId="7" fillId="17" borderId="0" xfId="0" applyFont="1" applyFill="1" applyAlignment="1" applyProtection="1">
      <alignment horizontal="center"/>
      <protection hidden="1"/>
    </xf>
    <xf numFmtId="3" fontId="7" fillId="17" borderId="6" xfId="0" applyNumberFormat="1" applyFont="1" applyFill="1" applyBorder="1" applyAlignment="1" applyProtection="1">
      <alignment horizontal="center"/>
      <protection hidden="1"/>
    </xf>
    <xf numFmtId="0" fontId="7" fillId="17" borderId="9" xfId="0" applyFont="1" applyFill="1" applyBorder="1" applyAlignment="1" applyProtection="1">
      <alignment horizontal="left"/>
      <protection hidden="1"/>
    </xf>
    <xf numFmtId="0" fontId="7" fillId="17" borderId="9" xfId="0" applyFont="1" applyFill="1" applyBorder="1" applyAlignment="1" applyProtection="1">
      <alignment horizontal="center"/>
      <protection hidden="1"/>
    </xf>
    <xf numFmtId="3" fontId="7" fillId="17" borderId="44" xfId="0" applyNumberFormat="1" applyFont="1" applyFill="1" applyBorder="1" applyAlignment="1" applyProtection="1">
      <alignment horizontal="center"/>
      <protection hidden="1"/>
    </xf>
    <xf numFmtId="3" fontId="7" fillId="2" borderId="90" xfId="0" applyNumberFormat="1" applyFont="1" applyFill="1" applyBorder="1" applyAlignment="1" applyProtection="1">
      <alignment horizontal="center" vertical="center"/>
      <protection hidden="1"/>
    </xf>
    <xf numFmtId="3" fontId="5" fillId="3" borderId="95" xfId="0" applyNumberFormat="1" applyFont="1" applyFill="1" applyBorder="1" applyAlignment="1" applyProtection="1">
      <alignment horizontal="center" vertical="center" wrapText="1"/>
      <protection hidden="1"/>
    </xf>
    <xf numFmtId="3" fontId="5" fillId="3" borderId="43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90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17" xfId="0" applyNumberFormat="1" applyFont="1" applyFill="1" applyBorder="1" applyAlignment="1" applyProtection="1">
      <alignment horizontal="center" vertical="center"/>
      <protection hidden="1"/>
    </xf>
    <xf numFmtId="3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9" xfId="0" applyNumberFormat="1" applyFont="1" applyBorder="1" applyAlignment="1" applyProtection="1">
      <alignment horizontal="center" vertical="center"/>
      <protection hidden="1"/>
    </xf>
    <xf numFmtId="3" fontId="5" fillId="8" borderId="137" xfId="0" applyNumberFormat="1" applyFont="1" applyFill="1" applyBorder="1" applyAlignment="1" applyProtection="1">
      <alignment horizontal="center" vertical="center" wrapText="1"/>
      <protection hidden="1"/>
    </xf>
    <xf numFmtId="3" fontId="10" fillId="0" borderId="0" xfId="0" applyNumberFormat="1" applyFont="1" applyAlignment="1" applyProtection="1">
      <alignment horizontal="center" vertical="center" wrapText="1"/>
      <protection hidden="1"/>
    </xf>
    <xf numFmtId="4" fontId="29" fillId="0" borderId="0" xfId="0" applyNumberFormat="1" applyFont="1" applyAlignment="1">
      <alignment horizontal="left"/>
    </xf>
    <xf numFmtId="3" fontId="7" fillId="2" borderId="42" xfId="0" applyNumberFormat="1" applyFont="1" applyFill="1" applyBorder="1" applyAlignment="1" applyProtection="1">
      <alignment horizontal="center" vertical="center"/>
      <protection hidden="1"/>
    </xf>
    <xf numFmtId="3" fontId="7" fillId="8" borderId="138" xfId="0" applyNumberFormat="1" applyFont="1" applyFill="1" applyBorder="1" applyAlignment="1" applyProtection="1">
      <alignment horizontal="center" vertical="center"/>
      <protection hidden="1"/>
    </xf>
    <xf numFmtId="3" fontId="7" fillId="2" borderId="139" xfId="0" applyNumberFormat="1" applyFont="1" applyFill="1" applyBorder="1" applyAlignment="1" applyProtection="1">
      <alignment horizontal="center" vertical="center"/>
      <protection hidden="1"/>
    </xf>
    <xf numFmtId="3" fontId="7" fillId="2" borderId="43" xfId="0" applyNumberFormat="1" applyFont="1" applyFill="1" applyBorder="1" applyAlignment="1" applyProtection="1">
      <alignment horizontal="center" vertical="center"/>
      <protection hidden="1"/>
    </xf>
    <xf numFmtId="3" fontId="7" fillId="2" borderId="140" xfId="0" applyNumberFormat="1" applyFont="1" applyFill="1" applyBorder="1" applyAlignment="1" applyProtection="1">
      <alignment horizontal="center" vertical="center"/>
      <protection hidden="1"/>
    </xf>
    <xf numFmtId="3" fontId="5" fillId="0" borderId="0" xfId="0" applyNumberFormat="1" applyFont="1" applyAlignment="1" applyProtection="1">
      <alignment horizontal="center"/>
      <protection hidden="1"/>
    </xf>
    <xf numFmtId="0" fontId="9" fillId="13" borderId="10" xfId="0" applyFont="1" applyFill="1" applyBorder="1" applyAlignment="1" applyProtection="1">
      <alignment horizontal="center" vertical="center" wrapText="1"/>
      <protection hidden="1"/>
    </xf>
    <xf numFmtId="0" fontId="9" fillId="13" borderId="4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10" fillId="0" borderId="2" xfId="0" applyFont="1" applyBorder="1" applyAlignment="1" applyProtection="1">
      <alignment horizontal="center" vertical="center" wrapText="1"/>
      <protection hidden="1"/>
    </xf>
    <xf numFmtId="3" fontId="9" fillId="0" borderId="2" xfId="0" applyNumberFormat="1" applyFont="1" applyBorder="1" applyAlignment="1" applyProtection="1">
      <alignment horizontal="center" vertical="center" wrapText="1"/>
      <protection hidden="1"/>
    </xf>
    <xf numFmtId="3" fontId="10" fillId="0" borderId="2" xfId="0" applyNumberFormat="1" applyFont="1" applyBorder="1" applyAlignment="1" applyProtection="1">
      <alignment horizontal="center" vertical="center" wrapText="1"/>
      <protection hidden="1"/>
    </xf>
    <xf numFmtId="3" fontId="10" fillId="0" borderId="4" xfId="0" applyNumberFormat="1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3" fontId="9" fillId="0" borderId="0" xfId="0" applyNumberFormat="1" applyFont="1" applyAlignment="1" applyProtection="1">
      <alignment horizontal="center" vertical="center" wrapText="1"/>
      <protection hidden="1"/>
    </xf>
    <xf numFmtId="3" fontId="10" fillId="0" borderId="0" xfId="0" applyNumberFormat="1" applyFont="1" applyAlignment="1" applyProtection="1">
      <alignment horizontal="center" vertical="center" wrapText="1"/>
      <protection hidden="1"/>
    </xf>
    <xf numFmtId="3" fontId="10" fillId="0" borderId="6" xfId="0" applyNumberFormat="1" applyFont="1" applyBorder="1" applyAlignment="1" applyProtection="1">
      <alignment horizontal="center" vertical="center" wrapText="1"/>
      <protection hidden="1"/>
    </xf>
    <xf numFmtId="3" fontId="9" fillId="13" borderId="10" xfId="0" applyNumberFormat="1" applyFont="1" applyFill="1" applyBorder="1" applyAlignment="1" applyProtection="1">
      <alignment horizontal="center" vertical="center" wrapText="1"/>
      <protection hidden="1"/>
    </xf>
    <xf numFmtId="3" fontId="10" fillId="13" borderId="11" xfId="0" applyNumberFormat="1" applyFont="1" applyFill="1" applyBorder="1" applyAlignment="1" applyProtection="1">
      <alignment horizontal="center" vertical="center" wrapText="1"/>
      <protection hidden="1"/>
    </xf>
    <xf numFmtId="3" fontId="10" fillId="13" borderId="4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37" xfId="0" applyFont="1" applyBorder="1" applyAlignment="1" applyProtection="1">
      <alignment horizontal="left" vertical="center" wrapText="1"/>
      <protection hidden="1"/>
    </xf>
    <xf numFmtId="0" fontId="5" fillId="0" borderId="28" xfId="0" applyFont="1" applyBorder="1" applyAlignment="1" applyProtection="1">
      <alignment horizontal="left" vertical="center" wrapText="1"/>
      <protection hidden="1"/>
    </xf>
    <xf numFmtId="0" fontId="5" fillId="0" borderId="52" xfId="0" applyFont="1" applyBorder="1" applyAlignment="1" applyProtection="1">
      <alignment vertical="center" wrapText="1"/>
      <protection hidden="1"/>
    </xf>
    <xf numFmtId="3" fontId="5" fillId="0" borderId="52" xfId="0" applyNumberFormat="1" applyFont="1" applyBorder="1" applyAlignment="1" applyProtection="1">
      <alignment horizontal="center" vertical="center" wrapText="1"/>
      <protection hidden="1"/>
    </xf>
    <xf numFmtId="3" fontId="5" fillId="0" borderId="38" xfId="0" applyNumberFormat="1" applyFont="1" applyBorder="1" applyAlignment="1" applyProtection="1">
      <alignment horizontal="center" vertical="center" wrapText="1"/>
      <protection hidden="1"/>
    </xf>
    <xf numFmtId="0" fontId="9" fillId="0" borderId="10" xfId="0" applyFont="1" applyBorder="1" applyAlignment="1" applyProtection="1">
      <alignment horizontal="center" vertical="center" wrapText="1"/>
      <protection hidden="1"/>
    </xf>
    <xf numFmtId="0" fontId="10" fillId="0" borderId="11" xfId="0" applyFont="1" applyBorder="1" applyAlignment="1" applyProtection="1">
      <alignment horizontal="center" vertical="center" wrapText="1"/>
      <protection hidden="1"/>
    </xf>
    <xf numFmtId="0" fontId="10" fillId="0" borderId="11" xfId="0" applyFont="1" applyBorder="1" applyAlignment="1" applyProtection="1">
      <alignment vertical="center" wrapText="1"/>
      <protection hidden="1"/>
    </xf>
    <xf numFmtId="3" fontId="8" fillId="0" borderId="51" xfId="0" applyNumberFormat="1" applyFont="1" applyBorder="1" applyAlignment="1" applyProtection="1">
      <alignment horizontal="center" vertical="center" wrapText="1"/>
      <protection hidden="1"/>
    </xf>
    <xf numFmtId="3" fontId="7" fillId="0" borderId="39" xfId="0" applyNumberFormat="1" applyFont="1" applyBorder="1" applyAlignment="1" applyProtection="1">
      <alignment horizontal="center" vertical="center" wrapText="1"/>
      <protection hidden="1"/>
    </xf>
    <xf numFmtId="0" fontId="7" fillId="6" borderId="10" xfId="0" applyFont="1" applyFill="1" applyBorder="1" applyAlignment="1" applyProtection="1">
      <alignment horizontal="center" vertical="center" wrapText="1"/>
      <protection hidden="1"/>
    </xf>
    <xf numFmtId="0" fontId="7" fillId="6" borderId="41" xfId="0" applyFont="1" applyFill="1" applyBorder="1" applyAlignment="1" applyProtection="1">
      <alignment horizontal="center" vertical="center" wrapText="1"/>
      <protection hidden="1"/>
    </xf>
    <xf numFmtId="2" fontId="7" fillId="7" borderId="0" xfId="0" applyNumberFormat="1" applyFont="1" applyFill="1" applyAlignment="1" applyProtection="1">
      <alignment horizontal="center" vertical="center" wrapText="1"/>
      <protection hidden="1"/>
    </xf>
    <xf numFmtId="0" fontId="0" fillId="7" borderId="0" xfId="0" applyFill="1" applyAlignment="1">
      <alignment horizontal="center" vertical="center" wrapText="1"/>
    </xf>
    <xf numFmtId="0" fontId="43" fillId="14" borderId="10" xfId="0" applyFont="1" applyFill="1" applyBorder="1" applyAlignment="1" applyProtection="1">
      <alignment horizontal="left" vertical="center"/>
      <protection hidden="1"/>
    </xf>
    <xf numFmtId="0" fontId="27" fillId="14" borderId="11" xfId="0" applyFont="1" applyFill="1" applyBorder="1" applyAlignment="1">
      <alignment horizontal="left" vertical="center"/>
    </xf>
    <xf numFmtId="0" fontId="44" fillId="14" borderId="11" xfId="0" applyFont="1" applyFill="1" applyBorder="1" applyAlignment="1" applyProtection="1">
      <alignment vertical="center" wrapText="1"/>
      <protection hidden="1"/>
    </xf>
    <xf numFmtId="0" fontId="27" fillId="14" borderId="11" xfId="0" applyFont="1" applyFill="1" applyBorder="1" applyAlignment="1">
      <alignment vertical="center" wrapText="1"/>
    </xf>
    <xf numFmtId="0" fontId="27" fillId="14" borderId="41" xfId="0" applyFont="1" applyFill="1" applyBorder="1" applyAlignment="1">
      <alignment vertical="center" wrapText="1"/>
    </xf>
    <xf numFmtId="0" fontId="7" fillId="0" borderId="35" xfId="0" applyFont="1" applyBorder="1" applyAlignment="1" applyProtection="1">
      <alignment horizontal="left" vertical="center" wrapText="1"/>
      <protection hidden="1"/>
    </xf>
    <xf numFmtId="0" fontId="5" fillId="0" borderId="26" xfId="0" applyFont="1" applyBorder="1" applyAlignment="1" applyProtection="1">
      <alignment horizontal="left" vertical="center" wrapText="1"/>
      <protection hidden="1"/>
    </xf>
    <xf numFmtId="0" fontId="5" fillId="0" borderId="50" xfId="0" applyFont="1" applyBorder="1" applyAlignment="1" applyProtection="1">
      <alignment vertical="center" wrapText="1"/>
      <protection hidden="1"/>
    </xf>
    <xf numFmtId="3" fontId="5" fillId="0" borderId="50" xfId="0" applyNumberFormat="1" applyFont="1" applyBorder="1" applyAlignment="1" applyProtection="1">
      <alignment horizontal="center" vertical="center" wrapText="1"/>
      <protection hidden="1"/>
    </xf>
    <xf numFmtId="3" fontId="5" fillId="0" borderId="36" xfId="0" applyNumberFormat="1" applyFont="1" applyBorder="1" applyAlignment="1" applyProtection="1">
      <alignment horizontal="center" vertical="center" wrapText="1"/>
      <protection hidden="1"/>
    </xf>
    <xf numFmtId="0" fontId="9" fillId="5" borderId="10" xfId="0" applyFont="1" applyFill="1" applyBorder="1" applyAlignment="1" applyProtection="1">
      <alignment horizontal="center" vertical="center" wrapText="1"/>
      <protection hidden="1"/>
    </xf>
    <xf numFmtId="0" fontId="9" fillId="5" borderId="41" xfId="0" applyFont="1" applyFill="1" applyBorder="1" applyAlignment="1" applyProtection="1">
      <alignment horizontal="center" vertical="center" wrapText="1"/>
      <protection hidden="1"/>
    </xf>
    <xf numFmtId="3" fontId="9" fillId="5" borderId="10" xfId="0" applyNumberFormat="1" applyFont="1" applyFill="1" applyBorder="1" applyAlignment="1" applyProtection="1">
      <alignment horizontal="center" vertical="center" wrapText="1"/>
      <protection hidden="1"/>
    </xf>
    <xf numFmtId="3" fontId="10" fillId="5" borderId="11" xfId="0" applyNumberFormat="1" applyFont="1" applyFill="1" applyBorder="1" applyAlignment="1" applyProtection="1">
      <alignment horizontal="center" vertical="center" wrapText="1"/>
      <protection hidden="1"/>
    </xf>
    <xf numFmtId="3" fontId="10" fillId="5" borderId="41" xfId="0" applyNumberFormat="1" applyFont="1" applyFill="1" applyBorder="1" applyAlignment="1" applyProtection="1">
      <alignment horizontal="center" vertical="center" wrapText="1"/>
      <protection hidden="1"/>
    </xf>
    <xf numFmtId="3" fontId="7" fillId="6" borderId="10" xfId="0" applyNumberFormat="1" applyFont="1" applyFill="1" applyBorder="1" applyAlignment="1" applyProtection="1">
      <alignment horizontal="center" vertical="center" wrapText="1"/>
      <protection hidden="1"/>
    </xf>
    <xf numFmtId="3" fontId="5" fillId="6" borderId="11" xfId="0" applyNumberFormat="1" applyFont="1" applyFill="1" applyBorder="1" applyAlignment="1" applyProtection="1">
      <alignment horizontal="center" vertical="center" wrapText="1"/>
      <protection hidden="1"/>
    </xf>
    <xf numFmtId="3" fontId="5" fillId="6" borderId="41" xfId="0" applyNumberFormat="1" applyFont="1" applyFill="1" applyBorder="1" applyAlignment="1" applyProtection="1">
      <alignment horizontal="center" vertical="center" wrapText="1"/>
      <protection hidden="1"/>
    </xf>
    <xf numFmtId="3" fontId="5" fillId="0" borderId="59" xfId="0" applyNumberFormat="1" applyFont="1" applyBorder="1" applyAlignment="1" applyProtection="1">
      <alignment horizontal="center" vertical="center" wrapText="1"/>
      <protection hidden="1"/>
    </xf>
    <xf numFmtId="3" fontId="5" fillId="0" borderId="34" xfId="0" applyNumberFormat="1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7" fillId="0" borderId="53" xfId="0" applyFont="1" applyBorder="1" applyAlignment="1" applyProtection="1">
      <alignment horizontal="center" vertical="center" wrapText="1"/>
      <protection hidden="1"/>
    </xf>
    <xf numFmtId="0" fontId="5" fillId="0" borderId="31" xfId="0" applyFont="1" applyBorder="1" applyAlignment="1" applyProtection="1">
      <alignment horizontal="center" vertical="center" wrapText="1"/>
      <protection hidden="1"/>
    </xf>
    <xf numFmtId="0" fontId="7" fillId="0" borderId="54" xfId="0" applyFont="1" applyBorder="1" applyAlignment="1" applyProtection="1">
      <alignment horizontal="center" vertical="center" wrapText="1"/>
      <protection hidden="1"/>
    </xf>
    <xf numFmtId="0" fontId="5" fillId="0" borderId="55" xfId="0" applyFont="1" applyBorder="1" applyAlignment="1" applyProtection="1">
      <alignment horizontal="center" vertical="center" wrapText="1"/>
      <protection hidden="1"/>
    </xf>
    <xf numFmtId="0" fontId="7" fillId="0" borderId="56" xfId="0" applyFont="1" applyBorder="1" applyAlignment="1" applyProtection="1">
      <alignment horizontal="center" vertical="center" wrapText="1"/>
      <protection hidden="1"/>
    </xf>
    <xf numFmtId="0" fontId="5" fillId="0" borderId="56" xfId="0" applyFont="1" applyBorder="1" applyAlignment="1" applyProtection="1">
      <alignment horizontal="center" vertical="center" wrapText="1"/>
      <protection hidden="1"/>
    </xf>
    <xf numFmtId="0" fontId="5" fillId="0" borderId="57" xfId="0" applyFont="1" applyBorder="1" applyAlignment="1" applyProtection="1">
      <alignment horizontal="center" vertical="center" wrapText="1"/>
      <protection hidden="1"/>
    </xf>
    <xf numFmtId="0" fontId="7" fillId="0" borderId="58" xfId="0" applyFont="1" applyBorder="1" applyAlignment="1" applyProtection="1">
      <alignment horizontal="center" vertical="center" wrapText="1"/>
      <protection hidden="1"/>
    </xf>
    <xf numFmtId="0" fontId="5" fillId="0" borderId="30" xfId="0" applyFont="1" applyBorder="1" applyAlignment="1" applyProtection="1">
      <alignment horizontal="center" vertical="center" wrapText="1"/>
      <protection hidden="1"/>
    </xf>
    <xf numFmtId="0" fontId="7" fillId="0" borderId="32" xfId="0" applyFont="1" applyBorder="1" applyAlignment="1" applyProtection="1">
      <alignment horizontal="left" vertical="center" wrapText="1"/>
      <protection hidden="1"/>
    </xf>
    <xf numFmtId="0" fontId="5" fillId="0" borderId="24" xfId="0" applyFont="1" applyBorder="1" applyAlignment="1" applyProtection="1">
      <alignment horizontal="left" vertical="center" wrapText="1"/>
      <protection hidden="1"/>
    </xf>
    <xf numFmtId="0" fontId="5" fillId="0" borderId="59" xfId="0" applyFont="1" applyBorder="1" applyAlignment="1" applyProtection="1">
      <alignment vertical="center" wrapText="1"/>
      <protection hidden="1"/>
    </xf>
    <xf numFmtId="0" fontId="1" fillId="0" borderId="46" xfId="0" applyFont="1" applyBorder="1" applyAlignment="1" applyProtection="1">
      <alignment horizontal="left"/>
      <protection hidden="1"/>
    </xf>
    <xf numFmtId="0" fontId="0" fillId="0" borderId="25" xfId="0" applyBorder="1"/>
    <xf numFmtId="0" fontId="0" fillId="0" borderId="36" xfId="0" applyBorder="1"/>
    <xf numFmtId="0" fontId="17" fillId="4" borderId="46" xfId="0" applyFont="1" applyFill="1" applyBorder="1" applyAlignment="1" applyProtection="1">
      <alignment horizontal="left"/>
      <protection hidden="1"/>
    </xf>
    <xf numFmtId="0" fontId="3" fillId="0" borderId="46" xfId="0" applyFont="1" applyBorder="1" applyAlignment="1" applyProtection="1">
      <alignment horizontal="left"/>
      <protection hidden="1"/>
    </xf>
    <xf numFmtId="0" fontId="3" fillId="0" borderId="8" xfId="0" applyFont="1" applyBorder="1" applyAlignment="1" applyProtection="1">
      <alignment horizontal="center"/>
      <protection hidden="1"/>
    </xf>
    <xf numFmtId="0" fontId="0" fillId="0" borderId="9" xfId="0" applyBorder="1"/>
    <xf numFmtId="0" fontId="0" fillId="0" borderId="86" xfId="0" applyBorder="1"/>
    <xf numFmtId="0" fontId="2" fillId="0" borderId="10" xfId="0" applyFont="1" applyBorder="1" applyAlignment="1" applyProtection="1">
      <alignment horizontal="center" vertical="center"/>
      <protection hidden="1"/>
    </xf>
    <xf numFmtId="0" fontId="0" fillId="0" borderId="1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" fillId="0" borderId="45" xfId="0" applyFont="1" applyBorder="1" applyAlignment="1" applyProtection="1">
      <alignment horizontal="left"/>
      <protection hidden="1"/>
    </xf>
    <xf numFmtId="0" fontId="0" fillId="0" borderId="13" xfId="0" applyBorder="1"/>
    <xf numFmtId="0" fontId="0" fillId="0" borderId="34" xfId="0" applyBorder="1"/>
    <xf numFmtId="3" fontId="5" fillId="2" borderId="60" xfId="0" applyNumberFormat="1" applyFont="1" applyFill="1" applyBorder="1" applyAlignment="1" applyProtection="1">
      <alignment horizontal="center" vertical="center" wrapText="1"/>
      <protection hidden="1"/>
    </xf>
    <xf numFmtId="3" fontId="0" fillId="2" borderId="61" xfId="0" applyNumberFormat="1" applyFill="1" applyBorder="1" applyAlignment="1" applyProtection="1">
      <alignment horizontal="center" vertical="center" wrapText="1"/>
      <protection hidden="1"/>
    </xf>
    <xf numFmtId="3" fontId="5" fillId="3" borderId="62" xfId="0" applyNumberFormat="1" applyFont="1" applyFill="1" applyBorder="1" applyAlignment="1" applyProtection="1">
      <alignment horizontal="center" vertical="center" wrapText="1"/>
      <protection hidden="1"/>
    </xf>
    <xf numFmtId="3" fontId="0" fillId="3" borderId="63" xfId="0" applyNumberFormat="1" applyFill="1" applyBorder="1" applyAlignment="1" applyProtection="1">
      <alignment horizontal="center" vertical="center" wrapText="1"/>
      <protection hidden="1"/>
    </xf>
    <xf numFmtId="0" fontId="12" fillId="0" borderId="64" xfId="0" applyFont="1" applyBorder="1" applyAlignment="1" applyProtection="1">
      <alignment wrapText="1"/>
      <protection hidden="1"/>
    </xf>
    <xf numFmtId="0" fontId="3" fillId="0" borderId="65" xfId="0" applyFont="1" applyBorder="1" applyAlignment="1" applyProtection="1">
      <alignment wrapText="1"/>
      <protection hidden="1"/>
    </xf>
    <xf numFmtId="0" fontId="9" fillId="0" borderId="66" xfId="0" applyFont="1" applyBorder="1" applyAlignment="1" applyProtection="1">
      <alignment horizontal="center" vertical="center" wrapText="1"/>
      <protection hidden="1"/>
    </xf>
    <xf numFmtId="0" fontId="9" fillId="0" borderId="67" xfId="0" applyFont="1" applyBorder="1" applyAlignment="1" applyProtection="1">
      <alignment horizontal="center" vertical="center" wrapText="1"/>
      <protection hidden="1"/>
    </xf>
    <xf numFmtId="0" fontId="10" fillId="0" borderId="68" xfId="0" applyFont="1" applyBorder="1" applyAlignment="1" applyProtection="1">
      <alignment horizontal="center" wrapText="1"/>
      <protection hidden="1"/>
    </xf>
    <xf numFmtId="3" fontId="8" fillId="0" borderId="20" xfId="0" applyNumberFormat="1" applyFont="1" applyBorder="1" applyAlignment="1" applyProtection="1">
      <alignment horizontal="center" vertical="center" wrapText="1"/>
      <protection hidden="1"/>
    </xf>
    <xf numFmtId="3" fontId="5" fillId="0" borderId="9" xfId="0" applyNumberFormat="1" applyFont="1" applyBorder="1" applyAlignment="1" applyProtection="1">
      <alignment horizontal="center" vertical="center" wrapText="1"/>
      <protection hidden="1"/>
    </xf>
    <xf numFmtId="0" fontId="12" fillId="0" borderId="69" xfId="0" applyFont="1" applyBorder="1" applyAlignment="1" applyProtection="1">
      <alignment wrapText="1"/>
      <protection hidden="1"/>
    </xf>
    <xf numFmtId="0" fontId="4" fillId="0" borderId="14" xfId="0" applyFont="1" applyBorder="1" applyAlignment="1" applyProtection="1">
      <alignment wrapText="1"/>
      <protection hidden="1"/>
    </xf>
    <xf numFmtId="0" fontId="9" fillId="0" borderId="70" xfId="0" applyFont="1" applyBorder="1" applyAlignment="1" applyProtection="1">
      <alignment horizontal="left" wrapText="1"/>
      <protection hidden="1"/>
    </xf>
    <xf numFmtId="0" fontId="10" fillId="0" borderId="60" xfId="0" applyFont="1" applyBorder="1" applyAlignment="1" applyProtection="1">
      <alignment horizontal="left" wrapText="1"/>
      <protection hidden="1"/>
    </xf>
    <xf numFmtId="0" fontId="10" fillId="0" borderId="71" xfId="0" applyFont="1" applyBorder="1" applyAlignment="1" applyProtection="1">
      <alignment wrapText="1"/>
      <protection hidden="1"/>
    </xf>
    <xf numFmtId="3" fontId="8" fillId="0" borderId="62" xfId="0" applyNumberFormat="1" applyFont="1" applyBorder="1" applyAlignment="1" applyProtection="1">
      <alignment horizontal="center" vertical="center" wrapText="1"/>
      <protection hidden="1"/>
    </xf>
    <xf numFmtId="3" fontId="13" fillId="0" borderId="63" xfId="0" applyNumberFormat="1" applyFont="1" applyBorder="1" applyAlignment="1" applyProtection="1">
      <alignment horizontal="center" vertical="center" wrapText="1"/>
      <protection hidden="1"/>
    </xf>
    <xf numFmtId="3" fontId="5" fillId="2" borderId="70" xfId="0" applyNumberFormat="1" applyFont="1" applyFill="1" applyBorder="1" applyAlignment="1" applyProtection="1">
      <alignment horizontal="center" vertical="center" wrapText="1"/>
      <protection hidden="1"/>
    </xf>
    <xf numFmtId="3" fontId="0" fillId="2" borderId="72" xfId="0" applyNumberFormat="1" applyFill="1" applyBorder="1" applyAlignment="1" applyProtection="1">
      <alignment horizontal="center" vertical="center" wrapText="1"/>
      <protection hidden="1"/>
    </xf>
    <xf numFmtId="3" fontId="5" fillId="2" borderId="71" xfId="0" applyNumberFormat="1" applyFont="1" applyFill="1" applyBorder="1" applyAlignment="1" applyProtection="1">
      <alignment horizontal="center" vertical="center" wrapText="1"/>
      <protection hidden="1"/>
    </xf>
    <xf numFmtId="3" fontId="5" fillId="2" borderId="73" xfId="0" applyNumberFormat="1" applyFont="1" applyFill="1" applyBorder="1" applyAlignment="1" applyProtection="1">
      <alignment horizontal="center" vertical="center" wrapText="1"/>
      <protection hidden="1"/>
    </xf>
    <xf numFmtId="3" fontId="0" fillId="2" borderId="74" xfId="0" applyNumberFormat="1" applyFill="1" applyBorder="1" applyAlignment="1" applyProtection="1">
      <alignment horizontal="center" vertical="center" wrapText="1"/>
      <protection hidden="1"/>
    </xf>
    <xf numFmtId="3" fontId="0" fillId="2" borderId="75" xfId="0" applyNumberFormat="1" applyFill="1" applyBorder="1" applyAlignment="1" applyProtection="1">
      <alignment horizontal="center" vertical="center" wrapText="1"/>
      <protection hidden="1"/>
    </xf>
    <xf numFmtId="0" fontId="9" fillId="0" borderId="76" xfId="0" applyFont="1" applyBorder="1" applyAlignment="1" applyProtection="1">
      <alignment horizontal="left" wrapText="1"/>
      <protection hidden="1"/>
    </xf>
    <xf numFmtId="0" fontId="10" fillId="0" borderId="77" xfId="0" applyFont="1" applyBorder="1" applyAlignment="1" applyProtection="1">
      <alignment horizontal="left" wrapText="1"/>
      <protection hidden="1"/>
    </xf>
    <xf numFmtId="0" fontId="10" fillId="0" borderId="78" xfId="0" applyFont="1" applyBorder="1" applyAlignment="1" applyProtection="1">
      <alignment wrapText="1"/>
      <protection hidden="1"/>
    </xf>
    <xf numFmtId="3" fontId="8" fillId="0" borderId="63" xfId="0" applyNumberFormat="1" applyFont="1" applyBorder="1" applyAlignment="1" applyProtection="1">
      <alignment horizontal="center" vertical="center" wrapText="1"/>
      <protection hidden="1"/>
    </xf>
    <xf numFmtId="0" fontId="12" fillId="0" borderId="69" xfId="0" applyFont="1" applyBorder="1" applyAlignment="1" applyProtection="1">
      <alignment vertical="center" wrapText="1"/>
      <protection hidden="1"/>
    </xf>
    <xf numFmtId="0" fontId="9" fillId="0" borderId="76" xfId="0" applyFont="1" applyBorder="1" applyAlignment="1" applyProtection="1">
      <alignment horizontal="left" vertical="center" wrapText="1"/>
      <protection hidden="1"/>
    </xf>
    <xf numFmtId="0" fontId="10" fillId="0" borderId="77" xfId="0" applyFont="1" applyBorder="1" applyAlignment="1" applyProtection="1">
      <alignment horizontal="left" vertical="center" wrapText="1"/>
      <protection hidden="1"/>
    </xf>
    <xf numFmtId="3" fontId="5" fillId="2" borderId="79" xfId="0" applyNumberFormat="1" applyFont="1" applyFill="1" applyBorder="1" applyAlignment="1" applyProtection="1">
      <alignment horizontal="center" vertical="center" wrapText="1"/>
      <protection hidden="1"/>
    </xf>
    <xf numFmtId="3" fontId="5" fillId="3" borderId="47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32" xfId="0" applyFont="1" applyBorder="1" applyAlignment="1" applyProtection="1">
      <alignment horizontal="left" vertical="center" wrapText="1"/>
      <protection hidden="1"/>
    </xf>
    <xf numFmtId="0" fontId="10" fillId="0" borderId="24" xfId="0" applyFont="1" applyBorder="1" applyAlignment="1" applyProtection="1">
      <alignment horizontal="left" vertical="center" wrapText="1"/>
      <protection hidden="1"/>
    </xf>
    <xf numFmtId="0" fontId="10" fillId="0" borderId="59" xfId="0" applyFont="1" applyBorder="1" applyAlignment="1" applyProtection="1">
      <alignment wrapText="1"/>
      <protection hidden="1"/>
    </xf>
    <xf numFmtId="3" fontId="5" fillId="2" borderId="81" xfId="0" applyNumberFormat="1" applyFont="1" applyFill="1" applyBorder="1" applyAlignment="1" applyProtection="1">
      <alignment horizontal="center" vertical="center" wrapText="1"/>
      <protection hidden="1"/>
    </xf>
    <xf numFmtId="3" fontId="5" fillId="2" borderId="82" xfId="0" applyNumberFormat="1" applyFont="1" applyFill="1" applyBorder="1" applyAlignment="1" applyProtection="1">
      <alignment horizontal="center" vertical="center" wrapText="1"/>
      <protection hidden="1"/>
    </xf>
    <xf numFmtId="3" fontId="5" fillId="2" borderId="3" xfId="0" applyNumberFormat="1" applyFont="1" applyFill="1" applyBorder="1" applyAlignment="1" applyProtection="1">
      <alignment horizontal="center" vertical="center" wrapText="1"/>
      <protection hidden="1"/>
    </xf>
    <xf numFmtId="3" fontId="5" fillId="2" borderId="61" xfId="0" applyNumberFormat="1" applyFont="1" applyFill="1" applyBorder="1" applyAlignment="1" applyProtection="1">
      <alignment horizontal="center" vertical="center" wrapText="1"/>
      <protection hidden="1"/>
    </xf>
    <xf numFmtId="0" fontId="37" fillId="14" borderId="10" xfId="0" applyFont="1" applyFill="1" applyBorder="1" applyProtection="1">
      <protection hidden="1"/>
    </xf>
    <xf numFmtId="0" fontId="0" fillId="0" borderId="11" xfId="0" applyBorder="1"/>
    <xf numFmtId="0" fontId="0" fillId="0" borderId="41" xfId="0" applyBorder="1"/>
    <xf numFmtId="0" fontId="7" fillId="8" borderId="0" xfId="0" applyFont="1" applyFill="1" applyAlignment="1" applyProtection="1">
      <alignment horizontal="center" vertical="center" wrapText="1"/>
      <protection hidden="1"/>
    </xf>
    <xf numFmtId="0" fontId="7" fillId="8" borderId="7" xfId="0" applyFont="1" applyFill="1" applyBorder="1" applyAlignment="1" applyProtection="1">
      <alignment horizontal="center" vertical="center" wrapText="1"/>
      <protection hidden="1"/>
    </xf>
    <xf numFmtId="0" fontId="7" fillId="8" borderId="7" xfId="0" applyFont="1" applyFill="1" applyBorder="1" applyAlignment="1" applyProtection="1">
      <alignment horizontal="center" wrapText="1"/>
      <protection hidden="1"/>
    </xf>
    <xf numFmtId="0" fontId="7" fillId="8" borderId="9" xfId="0" applyFont="1" applyFill="1" applyBorder="1" applyAlignment="1" applyProtection="1">
      <alignment horizontal="center" vertical="center" wrapText="1"/>
      <protection hidden="1"/>
    </xf>
    <xf numFmtId="0" fontId="2" fillId="8" borderId="9" xfId="0" applyFont="1" applyFill="1" applyBorder="1" applyAlignment="1" applyProtection="1">
      <alignment horizontal="center" wrapText="1"/>
      <protection hidden="1"/>
    </xf>
    <xf numFmtId="0" fontId="2" fillId="8" borderId="86" xfId="0" applyFont="1" applyFill="1" applyBorder="1" applyAlignment="1" applyProtection="1">
      <alignment horizontal="center" wrapText="1"/>
      <protection hidden="1"/>
    </xf>
    <xf numFmtId="0" fontId="2" fillId="8" borderId="44" xfId="0" applyFont="1" applyFill="1" applyBorder="1" applyAlignment="1" applyProtection="1">
      <alignment horizontal="center" wrapText="1"/>
      <protection hidden="1"/>
    </xf>
    <xf numFmtId="14" fontId="5" fillId="8" borderId="2" xfId="0" applyNumberFormat="1" applyFont="1" applyFill="1" applyBorder="1" applyAlignment="1" applyProtection="1">
      <alignment horizontal="center" wrapText="1"/>
      <protection hidden="1"/>
    </xf>
    <xf numFmtId="0" fontId="0" fillId="8" borderId="2" xfId="0" applyFill="1" applyBorder="1" applyAlignment="1" applyProtection="1">
      <alignment horizontal="center" wrapText="1"/>
      <protection hidden="1"/>
    </xf>
    <xf numFmtId="0" fontId="1" fillId="8" borderId="4" xfId="0" applyFont="1" applyFill="1" applyBorder="1" applyAlignment="1" applyProtection="1">
      <alignment horizontal="center" wrapText="1"/>
      <protection hidden="1"/>
    </xf>
    <xf numFmtId="0" fontId="7" fillId="0" borderId="80" xfId="0" applyFont="1" applyBorder="1" applyAlignment="1" applyProtection="1">
      <alignment horizontal="center" vertical="center" wrapText="1"/>
      <protection hidden="1"/>
    </xf>
    <xf numFmtId="0" fontId="5" fillId="0" borderId="31" xfId="0" applyFont="1" applyBorder="1" applyAlignment="1" applyProtection="1">
      <alignment horizontal="center" wrapText="1"/>
      <protection hidden="1"/>
    </xf>
    <xf numFmtId="0" fontId="5" fillId="0" borderId="80" xfId="0" applyFont="1" applyBorder="1" applyAlignment="1" applyProtection="1">
      <alignment horizontal="center" wrapText="1"/>
      <protection hidden="1"/>
    </xf>
    <xf numFmtId="0" fontId="7" fillId="0" borderId="49" xfId="0" applyFont="1" applyBorder="1" applyAlignment="1" applyProtection="1">
      <alignment horizontal="center" vertical="center" wrapText="1"/>
      <protection hidden="1"/>
    </xf>
    <xf numFmtId="0" fontId="5" fillId="0" borderId="55" xfId="0" applyFont="1" applyBorder="1" applyAlignment="1" applyProtection="1">
      <alignment horizontal="center" wrapText="1"/>
      <protection hidden="1"/>
    </xf>
    <xf numFmtId="0" fontId="5" fillId="8" borderId="9" xfId="0" applyFont="1" applyFill="1" applyBorder="1" applyAlignment="1" applyProtection="1">
      <alignment horizontal="center" wrapText="1"/>
      <protection hidden="1"/>
    </xf>
    <xf numFmtId="0" fontId="0" fillId="8" borderId="9" xfId="0" applyFill="1" applyBorder="1" applyAlignment="1" applyProtection="1">
      <alignment horizontal="center" wrapText="1"/>
      <protection hidden="1"/>
    </xf>
    <xf numFmtId="0" fontId="0" fillId="8" borderId="44" xfId="0" applyFill="1" applyBorder="1" applyAlignment="1" applyProtection="1">
      <alignment horizont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wrapText="1"/>
      <protection hidden="1"/>
    </xf>
    <xf numFmtId="0" fontId="5" fillId="0" borderId="5" xfId="0" applyFont="1" applyBorder="1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0" xfId="0" applyFont="1" applyAlignment="1" applyProtection="1">
      <alignment wrapText="1"/>
      <protection hidden="1"/>
    </xf>
    <xf numFmtId="0" fontId="5" fillId="0" borderId="8" xfId="0" applyFont="1" applyBorder="1" applyAlignment="1" applyProtection="1">
      <alignment horizontal="center" wrapText="1"/>
      <protection hidden="1"/>
    </xf>
    <xf numFmtId="0" fontId="5" fillId="0" borderId="9" xfId="0" applyFont="1" applyBorder="1" applyAlignment="1" applyProtection="1">
      <alignment horizontal="center" wrapText="1"/>
      <protection hidden="1"/>
    </xf>
    <xf numFmtId="0" fontId="5" fillId="0" borderId="9" xfId="0" applyFont="1" applyBorder="1" applyAlignment="1" applyProtection="1">
      <alignment wrapText="1"/>
      <protection hidden="1"/>
    </xf>
    <xf numFmtId="0" fontId="7" fillId="0" borderId="5" xfId="0" applyFont="1" applyBorder="1" applyAlignment="1" applyProtection="1">
      <alignment horizontal="center" vertical="center" wrapText="1"/>
      <protection hidden="1"/>
    </xf>
    <xf numFmtId="0" fontId="7" fillId="0" borderId="47" xfId="0" applyFont="1" applyBorder="1" applyAlignment="1" applyProtection="1">
      <alignment horizontal="center" vertical="center" wrapText="1"/>
      <protection hidden="1"/>
    </xf>
    <xf numFmtId="0" fontId="7" fillId="0" borderId="83" xfId="0" applyFont="1" applyBorder="1" applyAlignment="1" applyProtection="1">
      <alignment horizontal="center" vertical="center" wrapText="1"/>
      <protection hidden="1"/>
    </xf>
    <xf numFmtId="0" fontId="7" fillId="0" borderId="84" xfId="0" applyFont="1" applyBorder="1" applyAlignment="1" applyProtection="1">
      <alignment horizontal="center" vertical="center" wrapText="1"/>
      <protection hidden="1"/>
    </xf>
    <xf numFmtId="0" fontId="5" fillId="0" borderId="56" xfId="0" applyFont="1" applyBorder="1" applyAlignment="1" applyProtection="1">
      <alignment horizontal="center" wrapText="1"/>
      <protection hidden="1"/>
    </xf>
    <xf numFmtId="0" fontId="5" fillId="0" borderId="57" xfId="0" applyFont="1" applyBorder="1" applyAlignment="1" applyProtection="1">
      <alignment horizontal="center" wrapText="1"/>
      <protection hidden="1"/>
    </xf>
    <xf numFmtId="0" fontId="7" fillId="0" borderId="85" xfId="0" applyFont="1" applyBorder="1" applyAlignment="1" applyProtection="1">
      <alignment horizontal="center" vertical="center" wrapText="1"/>
      <protection hidden="1"/>
    </xf>
    <xf numFmtId="0" fontId="5" fillId="0" borderId="30" xfId="0" applyFont="1" applyBorder="1" applyAlignment="1" applyProtection="1">
      <alignment horizontal="center" wrapText="1"/>
      <protection hidden="1"/>
    </xf>
    <xf numFmtId="0" fontId="9" fillId="8" borderId="11" xfId="0" applyFont="1" applyFill="1" applyBorder="1" applyAlignment="1" applyProtection="1">
      <alignment horizontal="center" vertical="center"/>
      <protection hidden="1"/>
    </xf>
    <xf numFmtId="0" fontId="4" fillId="0" borderId="65" xfId="0" applyFont="1" applyBorder="1" applyAlignment="1" applyProtection="1">
      <alignment wrapText="1"/>
      <protection hidden="1"/>
    </xf>
    <xf numFmtId="0" fontId="4" fillId="0" borderId="136" xfId="0" applyFont="1" applyBorder="1" applyAlignment="1" applyProtection="1">
      <alignment wrapText="1"/>
      <protection hidden="1"/>
    </xf>
    <xf numFmtId="0" fontId="42" fillId="0" borderId="120" xfId="0" applyFont="1" applyBorder="1" applyAlignment="1">
      <alignment horizontal="left" vertical="center"/>
    </xf>
    <xf numFmtId="0" fontId="42" fillId="0" borderId="121" xfId="0" applyFont="1" applyBorder="1" applyAlignment="1">
      <alignment horizontal="left" vertical="center"/>
    </xf>
    <xf numFmtId="0" fontId="42" fillId="0" borderId="122" xfId="0" applyFont="1" applyBorder="1" applyAlignment="1">
      <alignment horizontal="left" vertical="center"/>
    </xf>
    <xf numFmtId="0" fontId="41" fillId="0" borderId="87" xfId="0" applyFont="1" applyBorder="1" applyAlignment="1" applyProtection="1">
      <alignment horizontal="left" vertical="center"/>
      <protection hidden="1"/>
    </xf>
    <xf numFmtId="0" fontId="42" fillId="0" borderId="56" xfId="0" applyFont="1" applyBorder="1" applyAlignment="1" applyProtection="1">
      <alignment horizontal="left" vertical="center"/>
      <protection hidden="1"/>
    </xf>
    <xf numFmtId="0" fontId="0" fillId="0" borderId="56" xfId="0" applyBorder="1" applyAlignment="1">
      <alignment vertical="center"/>
    </xf>
    <xf numFmtId="0" fontId="40" fillId="10" borderId="10" xfId="0" applyFont="1" applyFill="1" applyBorder="1" applyAlignment="1" applyProtection="1">
      <alignment horizontal="center" vertical="center"/>
      <protection hidden="1"/>
    </xf>
    <xf numFmtId="0" fontId="40" fillId="10" borderId="11" xfId="0" applyFont="1" applyFill="1" applyBorder="1" applyAlignment="1" applyProtection="1">
      <alignment horizontal="center" vertical="center"/>
      <protection hidden="1"/>
    </xf>
    <xf numFmtId="0" fontId="40" fillId="10" borderId="41" xfId="0" applyFont="1" applyFill="1" applyBorder="1" applyAlignment="1" applyProtection="1">
      <alignment horizontal="center" vertical="center"/>
      <protection hidden="1"/>
    </xf>
    <xf numFmtId="0" fontId="42" fillId="0" borderId="101" xfId="0" applyFont="1" applyBorder="1" applyAlignment="1">
      <alignment horizontal="center"/>
    </xf>
    <xf numFmtId="0" fontId="42" fillId="0" borderId="113" xfId="0" applyFont="1" applyBorder="1" applyAlignment="1">
      <alignment horizontal="center"/>
    </xf>
    <xf numFmtId="0" fontId="42" fillId="0" borderId="116" xfId="0" applyFont="1" applyBorder="1" applyAlignment="1">
      <alignment horizontal="left" vertical="center"/>
    </xf>
    <xf numFmtId="0" fontId="42" fillId="0" borderId="117" xfId="0" applyFont="1" applyBorder="1" applyAlignment="1">
      <alignment horizontal="left" vertical="center"/>
    </xf>
    <xf numFmtId="0" fontId="42" fillId="0" borderId="118" xfId="0" applyFont="1" applyBorder="1" applyAlignment="1">
      <alignment horizontal="left" vertical="center"/>
    </xf>
    <xf numFmtId="0" fontId="42" fillId="0" borderId="123" xfId="0" applyFont="1" applyBorder="1" applyAlignment="1">
      <alignment horizontal="left" vertical="center"/>
    </xf>
    <xf numFmtId="0" fontId="42" fillId="0" borderId="101" xfId="0" applyFont="1" applyBorder="1" applyAlignment="1">
      <alignment horizontal="left" vertical="center"/>
    </xf>
    <xf numFmtId="0" fontId="42" fillId="0" borderId="124" xfId="0" applyFont="1" applyBorder="1" applyAlignment="1">
      <alignment horizontal="left" vertical="center"/>
    </xf>
    <xf numFmtId="0" fontId="29" fillId="0" borderId="110" xfId="0" applyFont="1" applyBorder="1"/>
    <xf numFmtId="0" fontId="1" fillId="0" borderId="107" xfId="0" applyFont="1" applyBorder="1"/>
    <xf numFmtId="0" fontId="1" fillId="0" borderId="85" xfId="0" applyFont="1" applyBorder="1"/>
    <xf numFmtId="0" fontId="2" fillId="0" borderId="97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98" xfId="0" applyFont="1" applyBorder="1" applyAlignment="1">
      <alignment wrapText="1"/>
    </xf>
    <xf numFmtId="0" fontId="35" fillId="12" borderId="80" xfId="0" applyFont="1" applyFill="1" applyBorder="1"/>
    <xf numFmtId="0" fontId="1" fillId="0" borderId="80" xfId="0" applyFont="1" applyBorder="1"/>
    <xf numFmtId="0" fontId="1" fillId="0" borderId="109" xfId="0" applyFont="1" applyBorder="1"/>
    <xf numFmtId="0" fontId="35" fillId="12" borderId="108" xfId="0" applyFont="1" applyFill="1" applyBorder="1"/>
    <xf numFmtId="0" fontId="33" fillId="0" borderId="97" xfId="0" applyFont="1" applyBorder="1" applyAlignment="1">
      <alignment vertical="center"/>
    </xf>
    <xf numFmtId="0" fontId="1" fillId="0" borderId="0" xfId="0" applyFont="1"/>
    <xf numFmtId="0" fontId="1" fillId="0" borderId="98" xfId="0" applyFont="1" applyBorder="1"/>
    <xf numFmtId="0" fontId="32" fillId="0" borderId="97" xfId="0" applyFont="1" applyBorder="1"/>
    <xf numFmtId="0" fontId="29" fillId="0" borderId="106" xfId="0" applyFont="1" applyBorder="1"/>
    <xf numFmtId="0" fontId="1" fillId="0" borderId="111" xfId="0" applyFont="1" applyBorder="1"/>
    <xf numFmtId="0" fontId="27" fillId="9" borderId="80" xfId="0" applyFont="1" applyFill="1" applyBorder="1" applyAlignment="1">
      <alignment horizontal="center"/>
    </xf>
  </cellXfs>
  <cellStyles count="6">
    <cellStyle name="Currency" xfId="3" builtinId="4"/>
    <cellStyle name="Currency 2" xfId="5" xr:uid="{920B48D7-031C-48AC-8488-89DCB3FC8D7D}"/>
    <cellStyle name="Normal" xfId="0" builtinId="0"/>
    <cellStyle name="Normal 3" xfId="2" xr:uid="{00000000-0005-0000-0000-000002000000}"/>
    <cellStyle name="Normal 5" xfId="4" xr:uid="{E74C755A-1519-4AD1-B515-F83654B06C4C}"/>
    <cellStyle name="Percent" xfId="1" builtinId="5"/>
  </cellStyles>
  <dxfs count="2">
    <dxf>
      <fill>
        <patternFill>
          <bgColor rgb="FFFF0000"/>
        </patternFill>
      </fill>
    </dxf>
    <dxf>
      <fill>
        <patternFill>
          <bgColor indexed="15"/>
        </patternFill>
      </fill>
    </dxf>
  </dxfs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122766</xdr:colOff>
      <xdr:row>0</xdr:row>
      <xdr:rowOff>0</xdr:rowOff>
    </xdr:from>
    <xdr:to>
      <xdr:col>16</xdr:col>
      <xdr:colOff>706529</xdr:colOff>
      <xdr:row>5</xdr:row>
      <xdr:rowOff>233538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099" y="0"/>
          <a:ext cx="1218763" cy="1238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100854</xdr:colOff>
      <xdr:row>81</xdr:row>
      <xdr:rowOff>409636</xdr:rowOff>
    </xdr:from>
    <xdr:to>
      <xdr:col>8</xdr:col>
      <xdr:colOff>100854</xdr:colOff>
      <xdr:row>83</xdr:row>
      <xdr:rowOff>22023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0854" y="17207254"/>
          <a:ext cx="5356412" cy="31835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E" sz="12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Calibri"/>
              <a:ea typeface="+mn-ea"/>
              <a:cs typeface="+mn-cs"/>
            </a:rPr>
            <a:t>Engineering Inspector:_____________________________  Date:____________</a:t>
          </a:r>
        </a:p>
      </xdr:txBody>
    </xdr:sp>
    <xdr:clientData/>
  </xdr:twoCellAnchor>
  <xdr:twoCellAnchor>
    <xdr:from>
      <xdr:col>0</xdr:col>
      <xdr:colOff>100854</xdr:colOff>
      <xdr:row>84</xdr:row>
      <xdr:rowOff>86535</xdr:rowOff>
    </xdr:from>
    <xdr:to>
      <xdr:col>8</xdr:col>
      <xdr:colOff>100854</xdr:colOff>
      <xdr:row>86</xdr:row>
      <xdr:rowOff>112057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0854" y="17769417"/>
          <a:ext cx="5356412" cy="38411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E" sz="12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Calibri"/>
              <a:ea typeface="+mn-ea"/>
              <a:cs typeface="+mn-cs"/>
            </a:rPr>
            <a:t>Regional Manager:________________________________  Date:____________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IE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88948</xdr:colOff>
      <xdr:row>81</xdr:row>
      <xdr:rowOff>5291</xdr:rowOff>
    </xdr:from>
    <xdr:to>
      <xdr:col>8</xdr:col>
      <xdr:colOff>88948</xdr:colOff>
      <xdr:row>81</xdr:row>
      <xdr:rowOff>373061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8948" y="19983979"/>
          <a:ext cx="5369719" cy="36777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E" sz="12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Calibri"/>
              <a:ea typeface="+mn-ea"/>
              <a:cs typeface="+mn-cs"/>
            </a:rPr>
            <a:t>Project Services:__________________________________  Date:____________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IE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464343</xdr:colOff>
      <xdr:row>80</xdr:row>
      <xdr:rowOff>205051</xdr:rowOff>
    </xdr:from>
    <xdr:to>
      <xdr:col>17</xdr:col>
      <xdr:colOff>47625</xdr:colOff>
      <xdr:row>82</xdr:row>
      <xdr:rowOff>39686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834062" y="19969426"/>
          <a:ext cx="5703094" cy="57282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E" sz="12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Calibri"/>
              <a:ea typeface="+mn-ea"/>
              <a:cs typeface="+mn-cs"/>
            </a:rPr>
            <a:t>Head of Roads Capital Programme:_________________________  Date:_____________</a:t>
          </a:r>
        </a:p>
      </xdr:txBody>
    </xdr:sp>
    <xdr:clientData/>
  </xdr:twoCellAnchor>
  <xdr:twoCellAnchor>
    <xdr:from>
      <xdr:col>8</xdr:col>
      <xdr:colOff>476249</xdr:colOff>
      <xdr:row>81</xdr:row>
      <xdr:rowOff>417574</xdr:rowOff>
    </xdr:from>
    <xdr:to>
      <xdr:col>17</xdr:col>
      <xdr:colOff>47624</xdr:colOff>
      <xdr:row>84</xdr:row>
      <xdr:rowOff>24666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832661" y="17215192"/>
          <a:ext cx="5700992" cy="49235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E" sz="12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Calibri"/>
              <a:ea typeface="+mn-ea"/>
              <a:cs typeface="+mn-cs"/>
            </a:rPr>
            <a:t>Director of Capital Programme:____________________________  Date:_____________</a:t>
          </a:r>
        </a:p>
      </xdr:txBody>
    </xdr:sp>
    <xdr:clientData/>
  </xdr:twoCellAnchor>
  <xdr:twoCellAnchor>
    <xdr:from>
      <xdr:col>8</xdr:col>
      <xdr:colOff>488156</xdr:colOff>
      <xdr:row>84</xdr:row>
      <xdr:rowOff>85209</xdr:rowOff>
    </xdr:from>
    <xdr:to>
      <xdr:col>17</xdr:col>
      <xdr:colOff>107674</xdr:colOff>
      <xdr:row>87</xdr:row>
      <xdr:rowOff>11204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844568" y="17768091"/>
          <a:ext cx="5749135" cy="46387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E" sz="12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Calibri"/>
              <a:ea typeface="+mn-ea"/>
              <a:cs typeface="+mn-cs"/>
            </a:rPr>
            <a:t>Chief Executive:_________________________________________ Date:_____________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307181</xdr:colOff>
      <xdr:row>0</xdr:row>
      <xdr:rowOff>38101</xdr:rowOff>
    </xdr:from>
    <xdr:to>
      <xdr:col>6</xdr:col>
      <xdr:colOff>992981</xdr:colOff>
      <xdr:row>0</xdr:row>
      <xdr:rowOff>523875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6452FE-6AD5-4D8E-8BD6-5D3B5A3FA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6831" y="38101"/>
          <a:ext cx="685800" cy="485774"/>
        </a:xfrm>
        <a:prstGeom prst="rect">
          <a:avLst/>
        </a:prstGeom>
      </xdr:spPr>
    </xdr:pic>
    <xdr:clientData/>
  </xdr:twoCellAnchor>
  <xdr:twoCellAnchor editAs="oneCell">
    <xdr:from>
      <xdr:col>6</xdr:col>
      <xdr:colOff>230981</xdr:colOff>
      <xdr:row>0</xdr:row>
      <xdr:rowOff>28575</xdr:rowOff>
    </xdr:from>
    <xdr:to>
      <xdr:col>6</xdr:col>
      <xdr:colOff>916781</xdr:colOff>
      <xdr:row>0</xdr:row>
      <xdr:rowOff>552450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63FCFB-EE15-4695-ADC2-FC5CB3809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0631" y="28575"/>
          <a:ext cx="685800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externalLinkPath" Target="https://sharepoint.tii.ie/Users/nick.ashe/AppData/Local/Microsoft/Windows/INetCache/Content.Outlook/DHU2LPI4/COM-ADW-0004-03_MajorsTSBTemplate2019.xlsx" TargetMode="External"/><Relationship Id="rId1" Type="http://schemas.openxmlformats.org/officeDocument/2006/relationships/externalLinkPath" Target="https://sharepoint.tii.ie/Users/nick.ashe/AppData/Local/Microsoft/Windows/INetCache/Content.Outlook/DHU2LPI4/COM-ADW-0004-03_MajorsTSBTemplate2019.xls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63"/>
  <sheetViews>
    <sheetView showZeros="0" tabSelected="1" zoomScale="80" zoomScaleNormal="80" zoomScaleSheetLayoutView="70" workbookViewId="0">
      <selection activeCell="P93" sqref="P93"/>
    </sheetView>
  </sheetViews>
  <sheetFormatPr defaultRowHeight="14.25" outlineLevelRow="1" outlineLevelCol="1" x14ac:dyDescent="0.2"/>
  <cols>
    <col min="1" max="1" width="2.42578125" style="1" customWidth="1"/>
    <col min="2" max="2" width="29.28515625" style="1" customWidth="1"/>
    <col min="3" max="3" width="14" style="1" customWidth="1"/>
    <col min="4" max="4" width="8.140625" style="1" customWidth="1"/>
    <col min="5" max="5" width="19.28515625" style="1" customWidth="1"/>
    <col min="6" max="6" width="14.5703125" style="1" customWidth="1"/>
    <col min="7" max="8" width="14.5703125" style="1" hidden="1" customWidth="1" outlineLevel="1"/>
    <col min="9" max="9" width="19.140625" style="1" customWidth="1" collapsed="1"/>
    <col min="10" max="10" width="15.42578125" style="1" bestFit="1" customWidth="1"/>
    <col min="11" max="11" width="13" style="1" bestFit="1" customWidth="1"/>
    <col min="12" max="12" width="1" style="1" customWidth="1"/>
    <col min="13" max="13" width="8.85546875" style="1" customWidth="1"/>
    <col min="14" max="14" width="9.85546875" style="1" customWidth="1"/>
    <col min="15" max="15" width="10.85546875" style="1" bestFit="1" customWidth="1"/>
    <col min="16" max="16" width="9.5703125" style="1" customWidth="1"/>
    <col min="17" max="17" width="14.42578125" style="1" bestFit="1" customWidth="1"/>
    <col min="18" max="18" width="2.42578125" style="1" customWidth="1"/>
    <col min="19" max="16384" width="9.140625" style="1"/>
  </cols>
  <sheetData>
    <row r="1" spans="2:17" ht="1.5" customHeight="1" x14ac:dyDescent="0.2"/>
    <row r="2" spans="2:17" ht="9" customHeight="1" thickBot="1" x14ac:dyDescent="0.25"/>
    <row r="3" spans="2:17" ht="14.25" customHeight="1" x14ac:dyDescent="0.2">
      <c r="B3" s="2"/>
      <c r="C3" s="3"/>
      <c r="D3" s="3"/>
      <c r="E3" s="3"/>
      <c r="F3" s="3"/>
      <c r="G3" s="3"/>
      <c r="H3" s="3"/>
      <c r="I3" s="4"/>
      <c r="J3" s="3"/>
      <c r="K3" s="3"/>
      <c r="L3" s="3"/>
      <c r="M3" s="3"/>
      <c r="N3" s="4"/>
      <c r="O3" s="3"/>
      <c r="P3" s="3"/>
      <c r="Q3" s="5"/>
    </row>
    <row r="4" spans="2:17" ht="36.75" customHeight="1" x14ac:dyDescent="0.25">
      <c r="B4" s="6" t="s">
        <v>3</v>
      </c>
      <c r="C4" s="543"/>
      <c r="D4" s="543"/>
      <c r="E4" s="543"/>
      <c r="F4" s="543"/>
      <c r="G4" s="543"/>
      <c r="H4" s="543"/>
      <c r="I4" s="544"/>
      <c r="J4" s="7" t="s">
        <v>61</v>
      </c>
      <c r="K4" s="543"/>
      <c r="L4" s="543"/>
      <c r="M4" s="543"/>
      <c r="N4" s="545"/>
      <c r="Q4" s="8"/>
    </row>
    <row r="5" spans="2:17" ht="17.25" customHeight="1" x14ac:dyDescent="0.2">
      <c r="B5" s="9"/>
      <c r="I5" s="10"/>
      <c r="N5" s="10"/>
      <c r="Q5" s="8"/>
    </row>
    <row r="6" spans="2:17" s="11" customFormat="1" ht="36" customHeight="1" thickBot="1" x14ac:dyDescent="0.25">
      <c r="B6" s="12" t="s">
        <v>4</v>
      </c>
      <c r="C6" s="546"/>
      <c r="D6" s="547"/>
      <c r="E6" s="547"/>
      <c r="F6" s="547"/>
      <c r="G6" s="547"/>
      <c r="H6" s="547"/>
      <c r="I6" s="548"/>
      <c r="J6" s="13" t="s">
        <v>5</v>
      </c>
      <c r="K6" s="14"/>
      <c r="L6" s="14"/>
      <c r="M6" s="546"/>
      <c r="N6" s="548"/>
      <c r="O6" s="13" t="s">
        <v>6</v>
      </c>
      <c r="P6" s="546"/>
      <c r="Q6" s="549"/>
    </row>
    <row r="7" spans="2:17" ht="19.5" customHeight="1" thickBot="1" x14ac:dyDescent="0.25">
      <c r="B7" s="15"/>
      <c r="C7" s="16"/>
      <c r="I7" s="16"/>
    </row>
    <row r="8" spans="2:17" ht="25.5" customHeight="1" x14ac:dyDescent="0.25">
      <c r="B8" s="17" t="s">
        <v>7</v>
      </c>
      <c r="C8" s="109"/>
      <c r="D8" s="3"/>
      <c r="E8" s="18" t="s">
        <v>8</v>
      </c>
      <c r="F8" s="124"/>
      <c r="G8" s="124"/>
      <c r="H8" s="124"/>
      <c r="I8" s="19" t="s">
        <v>9</v>
      </c>
      <c r="J8" s="3"/>
      <c r="K8" s="550"/>
      <c r="L8" s="551"/>
      <c r="M8" s="551"/>
      <c r="N8" s="19" t="s">
        <v>10</v>
      </c>
      <c r="O8" s="3"/>
      <c r="P8" s="550"/>
      <c r="Q8" s="552"/>
    </row>
    <row r="9" spans="2:17" ht="6" customHeight="1" x14ac:dyDescent="0.2">
      <c r="B9" s="9"/>
      <c r="E9" s="20"/>
      <c r="F9" s="20"/>
      <c r="G9" s="20"/>
      <c r="H9" s="20"/>
      <c r="I9" s="20"/>
      <c r="J9" s="20"/>
      <c r="K9" s="20"/>
      <c r="Q9" s="8"/>
    </row>
    <row r="10" spans="2:17" ht="27" customHeight="1" thickBot="1" x14ac:dyDescent="0.3">
      <c r="B10" s="21" t="s">
        <v>11</v>
      </c>
      <c r="C10" s="110"/>
      <c r="D10" s="22"/>
      <c r="E10" s="23" t="s">
        <v>12</v>
      </c>
      <c r="F10" s="111"/>
      <c r="G10" s="111"/>
      <c r="H10" s="111"/>
      <c r="I10" s="24" t="s">
        <v>55</v>
      </c>
      <c r="J10" s="22"/>
      <c r="K10" s="558"/>
      <c r="L10" s="559"/>
      <c r="M10" s="559"/>
      <c r="N10" s="23" t="s">
        <v>56</v>
      </c>
      <c r="O10" s="22"/>
      <c r="P10" s="558"/>
      <c r="Q10" s="560"/>
    </row>
    <row r="11" spans="2:17" ht="22.5" customHeight="1" thickBot="1" x14ac:dyDescent="0.3">
      <c r="B11" s="25"/>
      <c r="E11" s="20"/>
      <c r="F11" s="20"/>
      <c r="G11" s="20"/>
      <c r="H11" s="20"/>
      <c r="I11" s="20"/>
      <c r="J11" s="20"/>
      <c r="K11" s="20"/>
      <c r="M11" s="26"/>
    </row>
    <row r="12" spans="2:17" s="7" customFormat="1" ht="32.25" customHeight="1" thickBot="1" x14ac:dyDescent="0.25">
      <c r="B12" s="27" t="s">
        <v>13</v>
      </c>
      <c r="C12" s="114"/>
      <c r="D12" s="28"/>
      <c r="E12" s="125"/>
      <c r="F12" s="29"/>
      <c r="G12" s="29"/>
      <c r="H12" s="29"/>
      <c r="I12" s="28" t="s">
        <v>14</v>
      </c>
      <c r="J12" s="114"/>
      <c r="K12" s="112"/>
      <c r="L12" s="28"/>
      <c r="M12" s="28" t="s">
        <v>15</v>
      </c>
      <c r="N12" s="28"/>
      <c r="O12" s="28"/>
      <c r="P12" s="112"/>
      <c r="Q12" s="113"/>
    </row>
    <row r="13" spans="2:17" s="20" customFormat="1" ht="16.5" customHeight="1" thickBot="1" x14ac:dyDescent="0.25">
      <c r="C13" s="561"/>
      <c r="D13" s="561"/>
      <c r="E13" s="561"/>
      <c r="F13" s="561"/>
      <c r="G13" s="561"/>
      <c r="H13" s="561"/>
      <c r="I13" s="561"/>
      <c r="J13" s="561"/>
      <c r="K13" s="561"/>
      <c r="L13" s="561"/>
      <c r="M13" s="561"/>
      <c r="N13" s="561"/>
    </row>
    <row r="14" spans="2:17" s="11" customFormat="1" ht="28.5" customHeight="1" thickBot="1" x14ac:dyDescent="0.25">
      <c r="B14" s="152" t="s">
        <v>74</v>
      </c>
      <c r="C14" s="578" t="s">
        <v>80</v>
      </c>
      <c r="D14" s="578"/>
      <c r="E14" s="578"/>
      <c r="F14" s="578"/>
      <c r="G14" s="578"/>
      <c r="H14" s="578"/>
      <c r="I14" s="578"/>
      <c r="J14" s="578"/>
      <c r="K14" s="153" t="str">
        <f>IF(B163=TRUE,"Intermediate Forecast --&gt; Data for TII internal use only","")</f>
        <v/>
      </c>
      <c r="L14" s="153"/>
      <c r="M14" s="156"/>
      <c r="N14" s="153"/>
      <c r="O14" s="154"/>
      <c r="P14" s="154"/>
      <c r="Q14" s="155"/>
    </row>
    <row r="15" spans="2:17" ht="15" thickBot="1" x14ac:dyDescent="0.25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2:17" ht="26.25" customHeight="1" x14ac:dyDescent="0.2">
      <c r="B16" s="470" t="s">
        <v>16</v>
      </c>
      <c r="C16" s="562"/>
      <c r="D16" s="563"/>
      <c r="E16" s="470" t="s">
        <v>221</v>
      </c>
      <c r="F16" s="470" t="s">
        <v>220</v>
      </c>
      <c r="G16" s="122" t="s">
        <v>57</v>
      </c>
      <c r="H16" s="122" t="s">
        <v>58</v>
      </c>
      <c r="I16" s="571" t="s">
        <v>17</v>
      </c>
      <c r="J16" s="573" t="s">
        <v>18</v>
      </c>
      <c r="K16" s="574"/>
      <c r="L16" s="574"/>
      <c r="M16" s="574"/>
      <c r="N16" s="574"/>
      <c r="O16" s="574"/>
      <c r="P16" s="574"/>
      <c r="Q16" s="575"/>
    </row>
    <row r="17" spans="2:17" s="11" customFormat="1" ht="19.5" customHeight="1" x14ac:dyDescent="0.2">
      <c r="B17" s="564"/>
      <c r="C17" s="565"/>
      <c r="D17" s="566"/>
      <c r="E17" s="564"/>
      <c r="F17" s="570"/>
      <c r="G17" s="123" t="s">
        <v>59</v>
      </c>
      <c r="H17" s="123" t="s">
        <v>60</v>
      </c>
      <c r="I17" s="572"/>
      <c r="J17" s="576" t="s">
        <v>222</v>
      </c>
      <c r="K17" s="553">
        <v>2025</v>
      </c>
      <c r="L17" s="553">
        <v>2026</v>
      </c>
      <c r="M17" s="555"/>
      <c r="N17" s="553">
        <v>2027</v>
      </c>
      <c r="O17" s="553">
        <v>2028</v>
      </c>
      <c r="P17" s="553">
        <v>2029</v>
      </c>
      <c r="Q17" s="556" t="s">
        <v>223</v>
      </c>
    </row>
    <row r="18" spans="2:17" ht="15" customHeight="1" thickBot="1" x14ac:dyDescent="0.25">
      <c r="B18" s="567"/>
      <c r="C18" s="568"/>
      <c r="D18" s="569"/>
      <c r="E18" s="564"/>
      <c r="F18" s="570"/>
      <c r="G18" s="123"/>
      <c r="H18" s="123"/>
      <c r="I18" s="572"/>
      <c r="J18" s="577"/>
      <c r="K18" s="554"/>
      <c r="L18" s="554"/>
      <c r="M18" s="554"/>
      <c r="N18" s="554"/>
      <c r="O18" s="554"/>
      <c r="P18" s="554"/>
      <c r="Q18" s="557"/>
    </row>
    <row r="19" spans="2:17" s="11" customFormat="1" ht="20.25" customHeight="1" thickTop="1" x14ac:dyDescent="0.2">
      <c r="B19" s="533" t="s">
        <v>19</v>
      </c>
      <c r="C19" s="534"/>
      <c r="D19" s="535"/>
      <c r="E19" s="415"/>
      <c r="F19" s="342"/>
      <c r="G19" s="343" t="e">
        <f>+E20/E19</f>
        <v>#DIV/0!</v>
      </c>
      <c r="H19" s="343"/>
      <c r="I19" s="516">
        <f>E19+F20</f>
        <v>0</v>
      </c>
      <c r="J19" s="536"/>
      <c r="K19" s="531"/>
      <c r="L19" s="537"/>
      <c r="M19" s="538"/>
      <c r="N19" s="531"/>
      <c r="O19" s="531"/>
      <c r="P19" s="531"/>
      <c r="Q19" s="532">
        <f>IF(ABS(I19-SUM(J19:P19))&lt;0.049,0,I19-SUM(J19:P19))</f>
        <v>0</v>
      </c>
    </row>
    <row r="20" spans="2:17" s="11" customFormat="1" ht="24" customHeight="1" thickBot="1" x14ac:dyDescent="0.25">
      <c r="B20" s="528" t="s">
        <v>20</v>
      </c>
      <c r="C20" s="512"/>
      <c r="D20" s="512"/>
      <c r="E20" s="416"/>
      <c r="F20" s="344"/>
      <c r="G20" s="345" t="e">
        <f>+F20/E19</f>
        <v>#DIV/0!</v>
      </c>
      <c r="H20" s="345">
        <v>1</v>
      </c>
      <c r="I20" s="527"/>
      <c r="J20" s="519"/>
      <c r="K20" s="501"/>
      <c r="L20" s="522"/>
      <c r="M20" s="523"/>
      <c r="N20" s="539"/>
      <c r="O20" s="501"/>
      <c r="P20" s="501"/>
      <c r="Q20" s="503"/>
    </row>
    <row r="21" spans="2:17" s="11" customFormat="1" ht="21.75" customHeight="1" thickTop="1" x14ac:dyDescent="0.2">
      <c r="B21" s="529" t="s">
        <v>21</v>
      </c>
      <c r="C21" s="530"/>
      <c r="D21" s="526"/>
      <c r="E21" s="417"/>
      <c r="F21" s="347"/>
      <c r="G21" s="348"/>
      <c r="H21" s="348"/>
      <c r="I21" s="516">
        <f>E21+F22</f>
        <v>0</v>
      </c>
      <c r="J21" s="518"/>
      <c r="K21" s="500"/>
      <c r="L21" s="520"/>
      <c r="M21" s="521"/>
      <c r="N21" s="500"/>
      <c r="O21" s="500"/>
      <c r="P21" s="500"/>
      <c r="Q21" s="502">
        <f t="shared" ref="Q21:Q31" si="0">IF(ABS(I21-SUM(J21:P21))&lt;0.01,0,I21-SUM(J21:P21))</f>
        <v>0</v>
      </c>
    </row>
    <row r="22" spans="2:17" s="11" customFormat="1" ht="20.25" customHeight="1" thickBot="1" x14ac:dyDescent="0.25">
      <c r="B22" s="528" t="s">
        <v>22</v>
      </c>
      <c r="C22" s="512"/>
      <c r="D22" s="512"/>
      <c r="E22" s="418"/>
      <c r="F22" s="344"/>
      <c r="G22" s="345" t="e">
        <f>+F22/(E21)</f>
        <v>#DIV/0!</v>
      </c>
      <c r="H22" s="345" t="e">
        <f>+I21/$I$19</f>
        <v>#DIV/0!</v>
      </c>
      <c r="I22" s="527"/>
      <c r="J22" s="519"/>
      <c r="K22" s="501"/>
      <c r="L22" s="522"/>
      <c r="M22" s="523"/>
      <c r="N22" s="501"/>
      <c r="O22" s="501"/>
      <c r="P22" s="501"/>
      <c r="Q22" s="503"/>
    </row>
    <row r="23" spans="2:17" s="11" customFormat="1" ht="23.25" customHeight="1" thickTop="1" x14ac:dyDescent="0.2">
      <c r="B23" s="529" t="s">
        <v>23</v>
      </c>
      <c r="C23" s="530"/>
      <c r="D23" s="526"/>
      <c r="E23" s="417"/>
      <c r="F23" s="350"/>
      <c r="G23" s="351"/>
      <c r="H23" s="351"/>
      <c r="I23" s="516">
        <f>E23+F24</f>
        <v>0</v>
      </c>
      <c r="J23" s="518"/>
      <c r="K23" s="500"/>
      <c r="L23" s="520"/>
      <c r="M23" s="521"/>
      <c r="N23" s="500"/>
      <c r="O23" s="500"/>
      <c r="P23" s="500"/>
      <c r="Q23" s="502">
        <f t="shared" si="0"/>
        <v>0</v>
      </c>
    </row>
    <row r="24" spans="2:17" s="11" customFormat="1" ht="24" customHeight="1" thickBot="1" x14ac:dyDescent="0.25">
      <c r="B24" s="528" t="s">
        <v>24</v>
      </c>
      <c r="C24" s="512"/>
      <c r="D24" s="512"/>
      <c r="E24" s="419"/>
      <c r="F24" s="344"/>
      <c r="G24" s="345" t="e">
        <f>+F24/(E23)</f>
        <v>#DIV/0!</v>
      </c>
      <c r="H24" s="345" t="e">
        <f>+I23/$I$19</f>
        <v>#DIV/0!</v>
      </c>
      <c r="I24" s="527"/>
      <c r="J24" s="519"/>
      <c r="K24" s="501"/>
      <c r="L24" s="522"/>
      <c r="M24" s="523"/>
      <c r="N24" s="501"/>
      <c r="O24" s="501"/>
      <c r="P24" s="501"/>
      <c r="Q24" s="503"/>
    </row>
    <row r="25" spans="2:17" s="11" customFormat="1" ht="23.25" customHeight="1" thickTop="1" x14ac:dyDescent="0.25">
      <c r="B25" s="524" t="s">
        <v>25</v>
      </c>
      <c r="C25" s="525"/>
      <c r="D25" s="526"/>
      <c r="E25" s="417"/>
      <c r="F25" s="350"/>
      <c r="G25" s="351"/>
      <c r="H25" s="351"/>
      <c r="I25" s="516">
        <f>E25+F26</f>
        <v>0</v>
      </c>
      <c r="J25" s="518"/>
      <c r="K25" s="500"/>
      <c r="L25" s="520"/>
      <c r="M25" s="521"/>
      <c r="N25" s="500"/>
      <c r="O25" s="500"/>
      <c r="P25" s="500"/>
      <c r="Q25" s="502">
        <f t="shared" si="0"/>
        <v>0</v>
      </c>
    </row>
    <row r="26" spans="2:17" s="11" customFormat="1" ht="21.75" customHeight="1" thickBot="1" x14ac:dyDescent="0.25">
      <c r="B26" s="511" t="s">
        <v>26</v>
      </c>
      <c r="C26" s="512"/>
      <c r="D26" s="512"/>
      <c r="E26" s="419"/>
      <c r="F26" s="344"/>
      <c r="G26" s="345" t="e">
        <f>+F26/(E25)</f>
        <v>#DIV/0!</v>
      </c>
      <c r="H26" s="345" t="e">
        <f>+I25/$I$19</f>
        <v>#DIV/0!</v>
      </c>
      <c r="I26" s="527"/>
      <c r="J26" s="519"/>
      <c r="K26" s="501"/>
      <c r="L26" s="522"/>
      <c r="M26" s="523"/>
      <c r="N26" s="501"/>
      <c r="O26" s="501"/>
      <c r="P26" s="501"/>
      <c r="Q26" s="503"/>
    </row>
    <row r="27" spans="2:17" s="11" customFormat="1" ht="24" customHeight="1" thickTop="1" x14ac:dyDescent="0.25">
      <c r="B27" s="513" t="s">
        <v>191</v>
      </c>
      <c r="C27" s="514"/>
      <c r="D27" s="515"/>
      <c r="E27" s="405"/>
      <c r="F27" s="406"/>
      <c r="G27" s="408"/>
      <c r="H27" s="408" t="e">
        <f>+I27/I19</f>
        <v>#DIV/0!</v>
      </c>
      <c r="I27" s="516">
        <f>E27+F28</f>
        <v>0</v>
      </c>
      <c r="J27" s="518"/>
      <c r="K27" s="500"/>
      <c r="L27" s="520"/>
      <c r="M27" s="521"/>
      <c r="N27" s="500"/>
      <c r="O27" s="500"/>
      <c r="P27" s="500"/>
      <c r="Q27" s="502">
        <f t="shared" ref="Q27" si="1">IF(ABS(I27-SUM(J27:P27))&lt;0.01,0,I27-SUM(J27:P27))</f>
        <v>0</v>
      </c>
    </row>
    <row r="28" spans="2:17" s="11" customFormat="1" ht="25.5" customHeight="1" thickBot="1" x14ac:dyDescent="0.25">
      <c r="B28" s="504" t="s">
        <v>213</v>
      </c>
      <c r="C28" s="579"/>
      <c r="D28" s="580"/>
      <c r="E28" s="409"/>
      <c r="F28" s="412"/>
      <c r="G28" s="410"/>
      <c r="H28" s="407"/>
      <c r="I28" s="527"/>
      <c r="J28" s="519"/>
      <c r="K28" s="501"/>
      <c r="L28" s="522"/>
      <c r="M28" s="523"/>
      <c r="N28" s="501"/>
      <c r="O28" s="501"/>
      <c r="P28" s="501"/>
      <c r="Q28" s="503"/>
    </row>
    <row r="29" spans="2:17" s="11" customFormat="1" ht="22.5" customHeight="1" thickTop="1" x14ac:dyDescent="0.25">
      <c r="B29" s="524" t="s">
        <v>27</v>
      </c>
      <c r="C29" s="525"/>
      <c r="D29" s="526"/>
      <c r="E29" s="346"/>
      <c r="F29" s="350"/>
      <c r="G29" s="343" t="e">
        <f>+E30/(E29)</f>
        <v>#DIV/0!</v>
      </c>
      <c r="H29" s="352"/>
      <c r="I29" s="516">
        <f>E29+F30</f>
        <v>0</v>
      </c>
      <c r="J29" s="518"/>
      <c r="K29" s="500"/>
      <c r="L29" s="520"/>
      <c r="M29" s="521"/>
      <c r="N29" s="500"/>
      <c r="O29" s="500"/>
      <c r="P29" s="500"/>
      <c r="Q29" s="502">
        <f t="shared" si="0"/>
        <v>0</v>
      </c>
    </row>
    <row r="30" spans="2:17" s="11" customFormat="1" ht="22.5" customHeight="1" thickBot="1" x14ac:dyDescent="0.25">
      <c r="B30" s="511" t="s">
        <v>28</v>
      </c>
      <c r="C30" s="512"/>
      <c r="D30" s="512"/>
      <c r="E30" s="349"/>
      <c r="F30" s="344"/>
      <c r="G30" s="345" t="e">
        <f>+F30/(E29)</f>
        <v>#DIV/0!</v>
      </c>
      <c r="H30" s="345"/>
      <c r="I30" s="527"/>
      <c r="J30" s="519"/>
      <c r="K30" s="501"/>
      <c r="L30" s="522"/>
      <c r="M30" s="523"/>
      <c r="N30" s="501"/>
      <c r="O30" s="501"/>
      <c r="P30" s="501"/>
      <c r="Q30" s="503"/>
    </row>
    <row r="31" spans="2:17" s="11" customFormat="1" ht="28.5" customHeight="1" thickTop="1" x14ac:dyDescent="0.25">
      <c r="B31" s="513" t="s">
        <v>29</v>
      </c>
      <c r="C31" s="514"/>
      <c r="D31" s="515"/>
      <c r="E31" s="346"/>
      <c r="F31" s="350"/>
      <c r="G31" s="351"/>
      <c r="H31" s="351" t="e">
        <f>+I31/I19</f>
        <v>#DIV/0!</v>
      </c>
      <c r="I31" s="516">
        <f>F32+E31</f>
        <v>0</v>
      </c>
      <c r="J31" s="518"/>
      <c r="K31" s="500"/>
      <c r="L31" s="520"/>
      <c r="M31" s="521"/>
      <c r="N31" s="500"/>
      <c r="O31" s="500"/>
      <c r="P31" s="500"/>
      <c r="Q31" s="502">
        <f t="shared" si="0"/>
        <v>0</v>
      </c>
    </row>
    <row r="32" spans="2:17" s="11" customFormat="1" ht="27" customHeight="1" thickBot="1" x14ac:dyDescent="0.25">
      <c r="B32" s="504" t="s">
        <v>30</v>
      </c>
      <c r="C32" s="505"/>
      <c r="D32" s="505"/>
      <c r="E32" s="349"/>
      <c r="F32" s="344"/>
      <c r="G32" s="345" t="e">
        <f>+F32/(E31)</f>
        <v>#DIV/0!</v>
      </c>
      <c r="H32" s="345"/>
      <c r="I32" s="517"/>
      <c r="J32" s="519"/>
      <c r="K32" s="501"/>
      <c r="L32" s="522"/>
      <c r="M32" s="523"/>
      <c r="N32" s="501"/>
      <c r="O32" s="501"/>
      <c r="P32" s="501"/>
      <c r="Q32" s="503"/>
    </row>
    <row r="33" spans="2:17" s="11" customFormat="1" ht="35.25" customHeight="1" thickTop="1" thickBot="1" x14ac:dyDescent="0.25">
      <c r="B33" s="506" t="s">
        <v>63</v>
      </c>
      <c r="C33" s="507"/>
      <c r="D33" s="508"/>
      <c r="E33" s="353">
        <f>SUM(E19:E32)</f>
        <v>0</v>
      </c>
      <c r="F33" s="354">
        <f>SUM(F19:F32)</f>
        <v>0</v>
      </c>
      <c r="G33" s="353"/>
      <c r="H33" s="353"/>
      <c r="I33" s="355">
        <f>SUM(I19:I32)</f>
        <v>0</v>
      </c>
      <c r="J33" s="411">
        <f>SUM(J19:J32)</f>
        <v>0</v>
      </c>
      <c r="K33" s="356">
        <f>SUM(K19:K32)</f>
        <v>0</v>
      </c>
      <c r="L33" s="509">
        <f>SUM(L19:M32)</f>
        <v>0</v>
      </c>
      <c r="M33" s="510"/>
      <c r="N33" s="356">
        <f>SUM(N19:N32)</f>
        <v>0</v>
      </c>
      <c r="O33" s="356">
        <f>SUM(O19:O32)</f>
        <v>0</v>
      </c>
      <c r="P33" s="357">
        <f>SUM(P19:P32)</f>
        <v>0</v>
      </c>
      <c r="Q33" s="358">
        <f>SUM(Q19:Q31)</f>
        <v>0</v>
      </c>
    </row>
    <row r="34" spans="2:17" ht="15.75" hidden="1" outlineLevel="1" thickBot="1" x14ac:dyDescent="0.3">
      <c r="B34" s="31"/>
      <c r="C34" s="32"/>
      <c r="D34" s="32"/>
      <c r="E34" s="32"/>
      <c r="F34" s="33"/>
      <c r="G34" s="33"/>
      <c r="H34" s="33"/>
      <c r="I34" s="34"/>
    </row>
    <row r="35" spans="2:17" s="11" customFormat="1" ht="39" hidden="1" outlineLevel="1" thickBot="1" x14ac:dyDescent="0.25">
      <c r="B35" s="108"/>
      <c r="C35" s="20"/>
      <c r="D35" s="20"/>
      <c r="E35" s="108"/>
      <c r="F35" s="20"/>
      <c r="G35" s="20"/>
      <c r="H35" s="20"/>
      <c r="I35" s="20"/>
      <c r="J35" s="494" t="s">
        <v>31</v>
      </c>
      <c r="K35" s="495"/>
      <c r="L35" s="495"/>
      <c r="M35" s="495"/>
      <c r="N35" s="495"/>
      <c r="O35" s="496"/>
      <c r="P35" s="141" t="s">
        <v>32</v>
      </c>
      <c r="Q35" s="35" t="s">
        <v>33</v>
      </c>
    </row>
    <row r="36" spans="2:17" hidden="1" outlineLevel="1" x14ac:dyDescent="0.2">
      <c r="B36" s="20"/>
      <c r="C36" s="20"/>
      <c r="D36" s="20"/>
      <c r="E36" s="20"/>
      <c r="F36" s="20"/>
      <c r="G36" s="20"/>
      <c r="H36" s="20"/>
      <c r="I36" s="20"/>
      <c r="J36" s="497" t="s">
        <v>64</v>
      </c>
      <c r="K36" s="498"/>
      <c r="L36" s="498"/>
      <c r="M36" s="498"/>
      <c r="N36" s="498"/>
      <c r="O36" s="499"/>
      <c r="P36" s="37">
        <v>0.04</v>
      </c>
      <c r="Q36" s="104">
        <v>1</v>
      </c>
    </row>
    <row r="37" spans="2:17" hidden="1" outlineLevel="1" x14ac:dyDescent="0.2">
      <c r="B37" s="20"/>
      <c r="C37" s="20"/>
      <c r="D37" s="20"/>
      <c r="E37" s="20"/>
      <c r="F37" s="20"/>
      <c r="G37" s="20"/>
      <c r="H37" s="20"/>
      <c r="I37" s="20"/>
      <c r="J37" s="486" t="s">
        <v>65</v>
      </c>
      <c r="K37" s="487"/>
      <c r="L37" s="487"/>
      <c r="M37" s="487"/>
      <c r="N37" s="487"/>
      <c r="O37" s="488"/>
      <c r="P37" s="138">
        <v>0.03</v>
      </c>
      <c r="Q37" s="140">
        <v>1</v>
      </c>
    </row>
    <row r="38" spans="2:17" hidden="1" outlineLevel="1" x14ac:dyDescent="0.2">
      <c r="B38" s="20"/>
      <c r="C38" s="20"/>
      <c r="D38" s="20"/>
      <c r="E38" s="20"/>
      <c r="F38" s="20"/>
      <c r="G38" s="20"/>
      <c r="H38" s="20"/>
      <c r="I38" s="20"/>
      <c r="J38" s="486" t="s">
        <v>67</v>
      </c>
      <c r="K38" s="487"/>
      <c r="L38" s="487"/>
      <c r="M38" s="487"/>
      <c r="N38" s="487"/>
      <c r="O38" s="488"/>
      <c r="P38" s="138">
        <v>0.04</v>
      </c>
      <c r="Q38" s="140">
        <v>1</v>
      </c>
    </row>
    <row r="39" spans="2:17" hidden="1" outlineLevel="1" x14ac:dyDescent="0.2">
      <c r="B39" s="20"/>
      <c r="C39" s="20"/>
      <c r="D39" s="20"/>
      <c r="E39" s="20"/>
      <c r="F39" s="20"/>
      <c r="G39" s="20"/>
      <c r="H39" s="20"/>
      <c r="I39" s="20"/>
      <c r="J39" s="486" t="s">
        <v>68</v>
      </c>
      <c r="K39" s="487"/>
      <c r="L39" s="487"/>
      <c r="M39" s="487"/>
      <c r="N39" s="487"/>
      <c r="O39" s="488"/>
      <c r="P39" s="138">
        <v>0.03</v>
      </c>
      <c r="Q39" s="140">
        <v>1</v>
      </c>
    </row>
    <row r="40" spans="2:17" hidden="1" outlineLevel="1" x14ac:dyDescent="0.2">
      <c r="C40" s="20"/>
      <c r="D40" s="20"/>
      <c r="J40" s="486" t="s">
        <v>69</v>
      </c>
      <c r="K40" s="487"/>
      <c r="L40" s="487"/>
      <c r="M40" s="487"/>
      <c r="N40" s="487"/>
      <c r="O40" s="488"/>
      <c r="P40" s="138">
        <v>0.04</v>
      </c>
      <c r="Q40" s="140">
        <v>1</v>
      </c>
    </row>
    <row r="41" spans="2:17" hidden="1" outlineLevel="1" x14ac:dyDescent="0.2">
      <c r="C41" s="20"/>
      <c r="D41" s="20"/>
      <c r="J41" s="486" t="s">
        <v>70</v>
      </c>
      <c r="K41" s="487"/>
      <c r="L41" s="487"/>
      <c r="M41" s="487"/>
      <c r="N41" s="487"/>
      <c r="O41" s="488"/>
      <c r="P41" s="138">
        <v>0.03</v>
      </c>
      <c r="Q41" s="140">
        <v>1</v>
      </c>
    </row>
    <row r="42" spans="2:17" hidden="1" outlineLevel="1" x14ac:dyDescent="0.2">
      <c r="B42" s="108"/>
      <c r="C42" s="20"/>
      <c r="D42" s="20"/>
      <c r="E42" s="108"/>
      <c r="F42" s="108"/>
      <c r="G42" s="108"/>
      <c r="H42" s="108"/>
      <c r="I42" s="108"/>
      <c r="J42" s="486" t="s">
        <v>71</v>
      </c>
      <c r="K42" s="487"/>
      <c r="L42" s="487"/>
      <c r="M42" s="487"/>
      <c r="N42" s="487"/>
      <c r="O42" s="488"/>
      <c r="P42" s="138">
        <v>0.04</v>
      </c>
      <c r="Q42" s="140">
        <v>1</v>
      </c>
    </row>
    <row r="43" spans="2:17" hidden="1" outlineLevel="1" x14ac:dyDescent="0.2">
      <c r="B43" s="108"/>
      <c r="C43" s="20"/>
      <c r="D43" s="20"/>
      <c r="E43" s="108"/>
      <c r="F43" s="108"/>
      <c r="G43" s="108"/>
      <c r="H43" s="108"/>
      <c r="I43" s="108"/>
      <c r="J43" s="486" t="s">
        <v>72</v>
      </c>
      <c r="K43" s="487"/>
      <c r="L43" s="487"/>
      <c r="M43" s="487"/>
      <c r="N43" s="487"/>
      <c r="O43" s="488"/>
      <c r="P43" s="138">
        <v>0.03</v>
      </c>
      <c r="Q43" s="105">
        <v>1</v>
      </c>
    </row>
    <row r="44" spans="2:17" hidden="1" outlineLevel="1" x14ac:dyDescent="0.2">
      <c r="B44" s="20"/>
      <c r="C44" s="20"/>
      <c r="D44" s="20"/>
      <c r="E44" s="20"/>
      <c r="F44" s="20"/>
      <c r="G44" s="20"/>
      <c r="H44" s="20"/>
      <c r="I44" s="20"/>
      <c r="J44" s="489" t="s">
        <v>34</v>
      </c>
      <c r="K44" s="487"/>
      <c r="L44" s="487"/>
      <c r="M44" s="487"/>
      <c r="N44" s="487"/>
      <c r="O44" s="488"/>
      <c r="P44" s="39"/>
      <c r="Q44" s="103">
        <v>0.6</v>
      </c>
    </row>
    <row r="45" spans="2:17" hidden="1" outlineLevel="1" x14ac:dyDescent="0.2">
      <c r="B45" s="20"/>
      <c r="C45" s="20"/>
      <c r="D45" s="20"/>
      <c r="E45" s="20"/>
      <c r="F45" s="20"/>
      <c r="G45" s="20"/>
      <c r="H45" s="20"/>
      <c r="I45" s="20"/>
      <c r="J45" s="490" t="s">
        <v>35</v>
      </c>
      <c r="K45" s="487"/>
      <c r="L45" s="487"/>
      <c r="M45" s="487"/>
      <c r="N45" s="487"/>
      <c r="O45" s="488"/>
      <c r="P45" s="38">
        <v>0.05</v>
      </c>
      <c r="Q45" s="40">
        <v>0</v>
      </c>
    </row>
    <row r="46" spans="2:17" ht="15" hidden="1" outlineLevel="1" thickBot="1" x14ac:dyDescent="0.25">
      <c r="B46" s="20"/>
      <c r="C46" s="20"/>
      <c r="D46" s="20"/>
      <c r="E46" s="20"/>
      <c r="F46" s="20"/>
      <c r="G46" s="20"/>
      <c r="H46" s="20"/>
      <c r="I46" s="20"/>
      <c r="J46" s="491"/>
      <c r="K46" s="492"/>
      <c r="L46" s="492"/>
      <c r="M46" s="492"/>
      <c r="N46" s="492"/>
      <c r="O46" s="493"/>
      <c r="P46" s="41"/>
      <c r="Q46" s="42"/>
    </row>
    <row r="47" spans="2:17" collapsed="1" x14ac:dyDescent="0.2">
      <c r="B47" s="43"/>
      <c r="C47" s="44"/>
      <c r="D47" s="44"/>
      <c r="E47" s="45"/>
      <c r="F47" s="46"/>
      <c r="G47" s="46"/>
      <c r="H47" s="46"/>
      <c r="I47" s="47"/>
      <c r="J47" s="36"/>
      <c r="K47" s="48"/>
      <c r="L47" s="48"/>
      <c r="M47" s="48"/>
      <c r="N47" s="36"/>
      <c r="O47" s="36"/>
      <c r="P47" s="36"/>
      <c r="Q47" s="36"/>
    </row>
    <row r="48" spans="2:17" ht="15" thickBot="1" x14ac:dyDescent="0.25"/>
    <row r="49" spans="2:29" ht="23.25" customHeight="1" x14ac:dyDescent="0.2">
      <c r="B49" s="470" t="s">
        <v>36</v>
      </c>
      <c r="C49" s="471"/>
      <c r="D49" s="471"/>
      <c r="E49" s="470" t="s">
        <v>17</v>
      </c>
      <c r="F49" s="474" t="s">
        <v>37</v>
      </c>
      <c r="G49" s="118"/>
      <c r="H49" s="118"/>
      <c r="I49" s="476" t="s">
        <v>38</v>
      </c>
      <c r="J49" s="478" t="s">
        <v>39</v>
      </c>
      <c r="K49" s="479"/>
      <c r="L49" s="479"/>
      <c r="M49" s="479"/>
      <c r="N49" s="479"/>
      <c r="O49" s="479"/>
      <c r="P49" s="479"/>
      <c r="Q49" s="480"/>
    </row>
    <row r="50" spans="2:29" s="11" customFormat="1" ht="45" customHeight="1" thickBot="1" x14ac:dyDescent="0.25">
      <c r="B50" s="472"/>
      <c r="C50" s="473"/>
      <c r="D50" s="473"/>
      <c r="E50" s="472"/>
      <c r="F50" s="475"/>
      <c r="G50" s="119"/>
      <c r="H50" s="119"/>
      <c r="I50" s="477"/>
      <c r="J50" s="49" t="str">
        <f>+J17</f>
        <v>Pre 2025</v>
      </c>
      <c r="K50" s="50">
        <f>+K17</f>
        <v>2025</v>
      </c>
      <c r="L50" s="481">
        <f>+L17</f>
        <v>2026</v>
      </c>
      <c r="M50" s="482"/>
      <c r="N50" s="50">
        <f>+N17</f>
        <v>2027</v>
      </c>
      <c r="O50" s="50">
        <f>+O17</f>
        <v>2028</v>
      </c>
      <c r="P50" s="50">
        <f>+P17</f>
        <v>2029</v>
      </c>
      <c r="Q50" s="50" t="str">
        <f>+Q17</f>
        <v>Post 2030</v>
      </c>
    </row>
    <row r="51" spans="2:29" ht="24" customHeight="1" x14ac:dyDescent="0.2">
      <c r="B51" s="483" t="s">
        <v>40</v>
      </c>
      <c r="C51" s="484"/>
      <c r="D51" s="485"/>
      <c r="E51" s="362">
        <f>I19</f>
        <v>0</v>
      </c>
      <c r="F51" s="363">
        <f t="shared" ref="F51:F57" si="2">Q120</f>
        <v>0</v>
      </c>
      <c r="G51" s="364"/>
      <c r="H51" s="364"/>
      <c r="I51" s="365">
        <f t="shared" ref="I51:I57" si="3">E51+F51</f>
        <v>0</v>
      </c>
      <c r="J51" s="366">
        <f>+J19+I120</f>
        <v>0</v>
      </c>
      <c r="K51" s="366">
        <f>+K19+J120</f>
        <v>0</v>
      </c>
      <c r="L51" s="468">
        <f>+L19+K120</f>
        <v>0</v>
      </c>
      <c r="M51" s="469"/>
      <c r="N51" s="366">
        <f>+N19+M120</f>
        <v>0</v>
      </c>
      <c r="O51" s="366">
        <f>+O19+N120</f>
        <v>0</v>
      </c>
      <c r="P51" s="366">
        <f>+P19+O120</f>
        <v>0</v>
      </c>
      <c r="Q51" s="366">
        <f>+Q19+P120</f>
        <v>0</v>
      </c>
    </row>
    <row r="52" spans="2:29" ht="24.75" customHeight="1" x14ac:dyDescent="0.2">
      <c r="B52" s="455" t="s">
        <v>21</v>
      </c>
      <c r="C52" s="456"/>
      <c r="D52" s="457"/>
      <c r="E52" s="367">
        <f>I21</f>
        <v>0</v>
      </c>
      <c r="F52" s="363">
        <f t="shared" si="2"/>
        <v>0</v>
      </c>
      <c r="G52" s="368"/>
      <c r="H52" s="368"/>
      <c r="I52" s="369">
        <f t="shared" si="3"/>
        <v>0</v>
      </c>
      <c r="J52" s="370">
        <f>+J21+I121</f>
        <v>0</v>
      </c>
      <c r="K52" s="370">
        <f>+K21+J121</f>
        <v>0</v>
      </c>
      <c r="L52" s="458">
        <f>+L21+K121</f>
        <v>0</v>
      </c>
      <c r="M52" s="459"/>
      <c r="N52" s="370">
        <f>+N21+M121</f>
        <v>0</v>
      </c>
      <c r="O52" s="370">
        <f>+O21+N121</f>
        <v>0</v>
      </c>
      <c r="P52" s="370">
        <f>+P21+O121</f>
        <v>0</v>
      </c>
      <c r="Q52" s="370">
        <f>+Q21+P121</f>
        <v>0</v>
      </c>
    </row>
    <row r="53" spans="2:29" ht="21" customHeight="1" x14ac:dyDescent="0.2">
      <c r="B53" s="455" t="s">
        <v>41</v>
      </c>
      <c r="C53" s="456"/>
      <c r="D53" s="457"/>
      <c r="E53" s="367">
        <f>I23</f>
        <v>0</v>
      </c>
      <c r="F53" s="363">
        <f t="shared" si="2"/>
        <v>0</v>
      </c>
      <c r="G53" s="368"/>
      <c r="H53" s="368"/>
      <c r="I53" s="369">
        <f t="shared" si="3"/>
        <v>0</v>
      </c>
      <c r="J53" s="370">
        <f>+J23+I122</f>
        <v>0</v>
      </c>
      <c r="K53" s="370">
        <f>+K23+J122</f>
        <v>0</v>
      </c>
      <c r="L53" s="458">
        <f>+L23+K122</f>
        <v>0</v>
      </c>
      <c r="M53" s="459"/>
      <c r="N53" s="370">
        <f>+N23+M122</f>
        <v>0</v>
      </c>
      <c r="O53" s="370">
        <f>+O23+N122</f>
        <v>0</v>
      </c>
      <c r="P53" s="370">
        <f>+P23+O122</f>
        <v>0</v>
      </c>
      <c r="Q53" s="370">
        <f>+Q23+P122</f>
        <v>0</v>
      </c>
    </row>
    <row r="54" spans="2:29" ht="26.25" customHeight="1" x14ac:dyDescent="0.2">
      <c r="B54" s="455" t="s">
        <v>42</v>
      </c>
      <c r="C54" s="456"/>
      <c r="D54" s="457"/>
      <c r="E54" s="367">
        <f>I25</f>
        <v>0</v>
      </c>
      <c r="F54" s="363">
        <f t="shared" si="2"/>
        <v>0</v>
      </c>
      <c r="G54" s="368"/>
      <c r="H54" s="368"/>
      <c r="I54" s="369">
        <f t="shared" si="3"/>
        <v>0</v>
      </c>
      <c r="J54" s="363">
        <f>+J25+I123</f>
        <v>0</v>
      </c>
      <c r="K54" s="363">
        <f>+K25+J123</f>
        <v>0</v>
      </c>
      <c r="L54" s="458">
        <f>+L25+K123</f>
        <v>0</v>
      </c>
      <c r="M54" s="459"/>
      <c r="N54" s="363">
        <f>+N25+M123</f>
        <v>0</v>
      </c>
      <c r="O54" s="363">
        <f>+O25+N123</f>
        <v>0</v>
      </c>
      <c r="P54" s="363">
        <f>+P25+O123</f>
        <v>0</v>
      </c>
      <c r="Q54" s="363">
        <f>+Q25+P123</f>
        <v>0</v>
      </c>
    </row>
    <row r="55" spans="2:29" ht="24.75" customHeight="1" x14ac:dyDescent="0.2">
      <c r="B55" s="455" t="s">
        <v>101</v>
      </c>
      <c r="C55" s="456"/>
      <c r="D55" s="457"/>
      <c r="E55" s="367">
        <f>I27</f>
        <v>0</v>
      </c>
      <c r="F55" s="363">
        <f t="shared" si="2"/>
        <v>0</v>
      </c>
      <c r="G55" s="368"/>
      <c r="H55" s="368"/>
      <c r="I55" s="369">
        <f t="shared" si="3"/>
        <v>0</v>
      </c>
      <c r="J55" s="370">
        <f>+J27+I124</f>
        <v>0</v>
      </c>
      <c r="K55" s="370">
        <f>+K27+J124</f>
        <v>0</v>
      </c>
      <c r="L55" s="458">
        <f>+L27+L104</f>
        <v>0</v>
      </c>
      <c r="M55" s="459"/>
      <c r="N55" s="370">
        <f>+N27+M124</f>
        <v>0</v>
      </c>
      <c r="O55" s="370">
        <f>+O27+N124</f>
        <v>0</v>
      </c>
      <c r="P55" s="370">
        <f>+P27+O124</f>
        <v>0</v>
      </c>
      <c r="Q55" s="370">
        <f>+Q27+P124</f>
        <v>0</v>
      </c>
    </row>
    <row r="56" spans="2:29" ht="25.5" customHeight="1" x14ac:dyDescent="0.2">
      <c r="B56" s="455" t="s">
        <v>27</v>
      </c>
      <c r="C56" s="456"/>
      <c r="D56" s="457"/>
      <c r="E56" s="367">
        <f>I29</f>
        <v>0</v>
      </c>
      <c r="F56" s="363">
        <f t="shared" si="2"/>
        <v>0</v>
      </c>
      <c r="G56" s="368"/>
      <c r="H56" s="368"/>
      <c r="I56" s="369">
        <f t="shared" si="3"/>
        <v>0</v>
      </c>
      <c r="J56" s="370">
        <f>+J29+I125</f>
        <v>0</v>
      </c>
      <c r="K56" s="370">
        <f>+K29+J125</f>
        <v>0</v>
      </c>
      <c r="L56" s="458">
        <f>+L29+K125</f>
        <v>0</v>
      </c>
      <c r="M56" s="459"/>
      <c r="N56" s="370">
        <f t="shared" ref="N56:Q56" si="4">+N29+M125</f>
        <v>0</v>
      </c>
      <c r="O56" s="370">
        <f t="shared" si="4"/>
        <v>0</v>
      </c>
      <c r="P56" s="370">
        <f t="shared" si="4"/>
        <v>0</v>
      </c>
      <c r="Q56" s="370">
        <f t="shared" si="4"/>
        <v>0</v>
      </c>
    </row>
    <row r="57" spans="2:29" ht="30" customHeight="1" thickBot="1" x14ac:dyDescent="0.25">
      <c r="B57" s="436" t="s">
        <v>29</v>
      </c>
      <c r="C57" s="437"/>
      <c r="D57" s="438"/>
      <c r="E57" s="371">
        <f>I31</f>
        <v>0</v>
      </c>
      <c r="F57" s="372">
        <f t="shared" si="2"/>
        <v>0</v>
      </c>
      <c r="G57" s="373"/>
      <c r="H57" s="373"/>
      <c r="I57" s="374">
        <f t="shared" si="3"/>
        <v>0</v>
      </c>
      <c r="J57" s="375">
        <f>+J31+I126</f>
        <v>0</v>
      </c>
      <c r="K57" s="375">
        <f>+K31+J126</f>
        <v>0</v>
      </c>
      <c r="L57" s="439">
        <f>+L31+K126</f>
        <v>0</v>
      </c>
      <c r="M57" s="440"/>
      <c r="N57" s="375">
        <f>+N31+M126</f>
        <v>0</v>
      </c>
      <c r="O57" s="375">
        <f>+O31+N126</f>
        <v>0</v>
      </c>
      <c r="P57" s="375">
        <f>+P31+O126</f>
        <v>0</v>
      </c>
      <c r="Q57" s="375">
        <f>+Q31+P126</f>
        <v>0</v>
      </c>
    </row>
    <row r="58" spans="2:29" ht="39.75" customHeight="1" thickBot="1" x14ac:dyDescent="0.25">
      <c r="B58" s="441" t="s">
        <v>43</v>
      </c>
      <c r="C58" s="442"/>
      <c r="D58" s="443"/>
      <c r="E58" s="376">
        <f>SUM(E51:E57)</f>
        <v>0</v>
      </c>
      <c r="F58" s="377">
        <f>SUM(F51:F57)</f>
        <v>0</v>
      </c>
      <c r="G58" s="378"/>
      <c r="H58" s="378"/>
      <c r="I58" s="379">
        <f>SUM(I51:I57)</f>
        <v>0</v>
      </c>
      <c r="J58" s="380">
        <f>SUM(J51:J57)</f>
        <v>0</v>
      </c>
      <c r="K58" s="380">
        <f>SUM(K51:K57)</f>
        <v>0</v>
      </c>
      <c r="L58" s="444">
        <f>SUM(L51:M57)</f>
        <v>0</v>
      </c>
      <c r="M58" s="445"/>
      <c r="N58" s="380">
        <f>SUM(N51:N57)</f>
        <v>0</v>
      </c>
      <c r="O58" s="380">
        <f>SUM(O51:O57)</f>
        <v>0</v>
      </c>
      <c r="P58" s="380">
        <f>SUM(P51:P57)</f>
        <v>0</v>
      </c>
      <c r="Q58" s="381">
        <f>SUM(Q51:Q57)</f>
        <v>0</v>
      </c>
    </row>
    <row r="59" spans="2:29" ht="12.75" customHeight="1" thickBot="1" x14ac:dyDescent="0.25">
      <c r="M59" s="34"/>
      <c r="N59" s="34"/>
    </row>
    <row r="60" spans="2:29" s="11" customFormat="1" ht="40.5" customHeight="1" thickBot="1" x14ac:dyDescent="0.25">
      <c r="B60" s="446" t="s">
        <v>44</v>
      </c>
      <c r="C60" s="447"/>
      <c r="D60" s="51"/>
      <c r="E60" s="51"/>
      <c r="F60" s="448" t="s">
        <v>45</v>
      </c>
      <c r="G60" s="448"/>
      <c r="H60" s="448"/>
      <c r="I60" s="449"/>
      <c r="J60" s="100" t="e">
        <f>O60/C8</f>
        <v>#DIV/0!</v>
      </c>
      <c r="O60" s="465">
        <f>I58</f>
        <v>0</v>
      </c>
      <c r="P60" s="466"/>
      <c r="Q60" s="467"/>
    </row>
    <row r="61" spans="2:29" ht="11.25" customHeight="1" thickBot="1" x14ac:dyDescent="0.25">
      <c r="D61" s="22"/>
      <c r="E61" s="52"/>
      <c r="F61" s="52"/>
      <c r="G61" s="52"/>
      <c r="H61" s="52"/>
      <c r="I61" s="22"/>
      <c r="J61" s="22"/>
      <c r="K61" s="161"/>
      <c r="L61" s="22"/>
      <c r="M61" s="22"/>
      <c r="N61" s="22"/>
      <c r="O61" s="420"/>
      <c r="P61" s="420"/>
      <c r="Q61" s="420"/>
    </row>
    <row r="62" spans="2:29" ht="30" customHeight="1" x14ac:dyDescent="0.25">
      <c r="B62" s="423" t="s">
        <v>46</v>
      </c>
      <c r="C62" s="424"/>
      <c r="F62" s="53"/>
      <c r="I62" s="53"/>
      <c r="J62" s="54"/>
      <c r="K62" s="55"/>
      <c r="L62" s="55"/>
      <c r="M62" s="55"/>
      <c r="N62" s="54"/>
      <c r="O62" s="425">
        <f>E33</f>
        <v>0</v>
      </c>
      <c r="P62" s="426"/>
      <c r="Q62" s="427"/>
      <c r="S62" s="384" t="s">
        <v>214</v>
      </c>
      <c r="T62" s="385"/>
      <c r="U62" s="385"/>
      <c r="V62" s="385"/>
      <c r="W62" s="385"/>
      <c r="X62" s="385"/>
      <c r="Y62" s="385"/>
      <c r="Z62" s="385"/>
      <c r="AA62" s="385"/>
      <c r="AB62" s="385"/>
      <c r="AC62" s="386"/>
    </row>
    <row r="63" spans="2:29" s="11" customFormat="1" ht="30" customHeight="1" x14ac:dyDescent="0.2">
      <c r="B63" s="428" t="s">
        <v>47</v>
      </c>
      <c r="C63" s="429"/>
      <c r="D63" s="55"/>
      <c r="E63" s="102"/>
      <c r="F63" s="101"/>
      <c r="G63" s="101"/>
      <c r="H63" s="101"/>
      <c r="I63" s="101"/>
      <c r="J63" s="101"/>
      <c r="K63" s="101"/>
      <c r="L63" s="101"/>
      <c r="M63" s="101"/>
      <c r="N63" s="101"/>
      <c r="O63" s="430" t="e">
        <f>E33/I33*Q117</f>
        <v>#DIV/0!</v>
      </c>
      <c r="P63" s="431"/>
      <c r="Q63" s="432"/>
      <c r="S63" s="387" t="s">
        <v>215</v>
      </c>
      <c r="T63" s="226"/>
      <c r="U63" s="226"/>
      <c r="V63" s="228"/>
      <c r="W63" s="228"/>
      <c r="X63" s="228"/>
      <c r="Y63" s="228"/>
      <c r="Z63" s="228"/>
      <c r="AA63" s="228"/>
      <c r="AB63" s="228"/>
      <c r="AC63" s="388"/>
    </row>
    <row r="64" spans="2:29" ht="30" customHeight="1" thickBot="1" x14ac:dyDescent="0.3">
      <c r="B64" s="428" t="s">
        <v>35</v>
      </c>
      <c r="C64" s="429"/>
      <c r="D64" s="128"/>
      <c r="E64" s="128"/>
      <c r="F64" s="128"/>
      <c r="G64" s="128"/>
      <c r="H64" s="128"/>
      <c r="I64" s="56">
        <f>P45</f>
        <v>0.05</v>
      </c>
      <c r="J64" s="22"/>
      <c r="K64" s="22"/>
      <c r="L64" s="22"/>
      <c r="M64" s="22"/>
      <c r="N64" s="22"/>
      <c r="O64" s="430" t="e">
        <f>P45*((O62+O63-(J58)))</f>
        <v>#DIV/0!</v>
      </c>
      <c r="P64" s="431"/>
      <c r="Q64" s="432"/>
      <c r="S64" s="389" t="s">
        <v>216</v>
      </c>
      <c r="T64" s="227"/>
      <c r="U64" s="227"/>
      <c r="V64" s="229"/>
      <c r="W64" s="229"/>
      <c r="X64" s="229"/>
      <c r="Y64" s="229"/>
      <c r="Z64" s="229"/>
      <c r="AA64" s="229"/>
      <c r="AB64" s="229"/>
      <c r="AC64" s="390"/>
    </row>
    <row r="65" spans="1:29" ht="8.25" customHeight="1" thickBot="1" x14ac:dyDescent="0.3">
      <c r="B65" s="57"/>
      <c r="C65" s="58"/>
      <c r="D65" s="59"/>
      <c r="E65" s="127"/>
      <c r="F65" s="127"/>
      <c r="G65" s="127"/>
      <c r="H65" s="127"/>
      <c r="I65" s="60"/>
      <c r="O65" s="360"/>
      <c r="P65" s="413"/>
      <c r="Q65" s="361"/>
      <c r="S65" s="391"/>
      <c r="T65" s="229"/>
      <c r="U65" s="229"/>
      <c r="V65" s="229"/>
      <c r="W65" s="229"/>
      <c r="X65" s="229"/>
      <c r="Y65" s="229"/>
      <c r="Z65" s="229"/>
      <c r="AA65" s="229"/>
      <c r="AB65" s="229"/>
      <c r="AC65" s="390"/>
    </row>
    <row r="66" spans="1:29" s="11" customFormat="1" ht="45" customHeight="1" thickBot="1" x14ac:dyDescent="0.25">
      <c r="B66" s="460" t="s">
        <v>48</v>
      </c>
      <c r="C66" s="461"/>
      <c r="D66" s="51"/>
      <c r="E66" s="159"/>
      <c r="F66" s="159"/>
      <c r="G66" s="159"/>
      <c r="H66" s="159"/>
      <c r="I66" s="159"/>
      <c r="J66" s="159"/>
      <c r="K66" s="159"/>
      <c r="L66" s="159"/>
      <c r="M66" s="159"/>
      <c r="N66" s="151"/>
      <c r="O66" s="462" t="e">
        <f>SUM(O62:Q65)+0.01</f>
        <v>#DIV/0!</v>
      </c>
      <c r="P66" s="463"/>
      <c r="Q66" s="464"/>
      <c r="S66" s="392" t="s">
        <v>217</v>
      </c>
      <c r="T66" s="393"/>
      <c r="U66" s="393"/>
      <c r="V66" s="393"/>
      <c r="W66" s="393"/>
      <c r="X66" s="393"/>
      <c r="Y66" s="393"/>
      <c r="Z66" s="228"/>
      <c r="AA66" s="228"/>
      <c r="AB66" s="228"/>
      <c r="AC66" s="388"/>
    </row>
    <row r="67" spans="1:29" s="11" customFormat="1" ht="7.5" customHeight="1" thickBot="1" x14ac:dyDescent="0.25">
      <c r="B67" s="339"/>
      <c r="C67" s="339"/>
      <c r="D67" s="51"/>
      <c r="E67" s="159"/>
      <c r="F67" s="159"/>
      <c r="G67" s="159"/>
      <c r="H67" s="159"/>
      <c r="I67" s="159"/>
      <c r="J67" s="159"/>
      <c r="K67" s="159"/>
      <c r="L67" s="159"/>
      <c r="M67" s="159"/>
      <c r="N67" s="338"/>
      <c r="O67" s="337"/>
      <c r="P67" s="336"/>
      <c r="Q67" s="336"/>
      <c r="S67" s="394"/>
      <c r="T67" s="393"/>
      <c r="U67" s="393"/>
      <c r="V67" s="393"/>
      <c r="W67" s="393"/>
      <c r="X67" s="393"/>
      <c r="Y67" s="393"/>
      <c r="Z67" s="228"/>
      <c r="AA67" s="228"/>
      <c r="AB67" s="228"/>
      <c r="AC67" s="388"/>
    </row>
    <row r="68" spans="1:29" s="11" customFormat="1" ht="36.75" customHeight="1" thickBot="1" x14ac:dyDescent="0.25">
      <c r="B68" s="450" t="s">
        <v>206</v>
      </c>
      <c r="C68" s="451"/>
      <c r="D68" s="451"/>
      <c r="E68" s="451"/>
      <c r="F68" s="359" t="e">
        <f>'Active Travel Cost Breakdown'!G66</f>
        <v>#DIV/0!</v>
      </c>
      <c r="G68" s="340"/>
      <c r="H68" s="340"/>
      <c r="I68" s="340"/>
      <c r="J68" s="341" t="e">
        <f>F68/O66</f>
        <v>#DIV/0!</v>
      </c>
      <c r="K68" s="452" t="s">
        <v>207</v>
      </c>
      <c r="L68" s="453"/>
      <c r="M68" s="453"/>
      <c r="N68" s="453"/>
      <c r="O68" s="453"/>
      <c r="P68" s="453"/>
      <c r="Q68" s="454"/>
      <c r="S68" s="395" t="s">
        <v>218</v>
      </c>
      <c r="T68" s="396"/>
      <c r="U68" s="396"/>
      <c r="V68" s="396"/>
      <c r="W68" s="396"/>
      <c r="X68" s="396"/>
      <c r="Y68" s="396"/>
      <c r="Z68" s="397"/>
      <c r="AA68" s="397"/>
      <c r="AB68" s="397"/>
      <c r="AC68" s="398"/>
    </row>
    <row r="69" spans="1:29" ht="6.75" customHeight="1" thickBot="1" x14ac:dyDescent="0.45">
      <c r="C69" s="169" t="str">
        <f>IF(B163=TRUE,"Intermediate Forecast --&gt; Data for TII internal use only","")</f>
        <v/>
      </c>
      <c r="K69" s="160"/>
    </row>
    <row r="70" spans="1:29" ht="22.5" customHeight="1" thickBot="1" x14ac:dyDescent="0.25">
      <c r="B70" s="421" t="s">
        <v>127</v>
      </c>
      <c r="C70" s="422"/>
      <c r="K70" s="160"/>
    </row>
    <row r="71" spans="1:29" ht="20.25" customHeight="1" x14ac:dyDescent="0.25">
      <c r="B71" s="204" t="s">
        <v>208</v>
      </c>
      <c r="C71" s="382">
        <f>I33</f>
        <v>0</v>
      </c>
      <c r="D71" s="205"/>
      <c r="E71" s="206" t="s">
        <v>128</v>
      </c>
      <c r="F71" s="205"/>
      <c r="G71" s="205"/>
      <c r="H71" s="205"/>
      <c r="I71" s="205"/>
      <c r="J71" s="205"/>
      <c r="K71" s="207"/>
      <c r="L71" s="205"/>
      <c r="M71" s="205"/>
      <c r="N71" s="205"/>
      <c r="O71" s="205"/>
      <c r="P71" s="205"/>
      <c r="Q71" s="208"/>
    </row>
    <row r="72" spans="1:29" ht="20.25" customHeight="1" x14ac:dyDescent="0.25">
      <c r="B72" s="209" t="s">
        <v>209</v>
      </c>
      <c r="C72" s="383">
        <f>(E19+E21+E23+E25+E27+E29+E31)*1.075</f>
        <v>0</v>
      </c>
      <c r="D72" s="211"/>
      <c r="E72" s="212" t="s">
        <v>129</v>
      </c>
      <c r="F72" s="211"/>
      <c r="G72" s="211"/>
      <c r="H72" s="211"/>
      <c r="I72" s="211"/>
      <c r="J72" s="211"/>
      <c r="K72" s="213"/>
      <c r="L72" s="211"/>
      <c r="M72" s="211"/>
      <c r="N72" s="211"/>
      <c r="O72" s="399" t="s">
        <v>210</v>
      </c>
      <c r="P72" s="400"/>
      <c r="Q72" s="401" t="e">
        <f>(F58/E58)*C72</f>
        <v>#DIV/0!</v>
      </c>
    </row>
    <row r="73" spans="1:29" ht="20.25" customHeight="1" x14ac:dyDescent="0.25">
      <c r="B73" s="209" t="s">
        <v>130</v>
      </c>
      <c r="C73" s="210"/>
      <c r="D73" s="211"/>
      <c r="E73" s="212"/>
      <c r="F73" s="211"/>
      <c r="G73" s="211"/>
      <c r="H73" s="211"/>
      <c r="I73" s="211"/>
      <c r="J73" s="211"/>
      <c r="K73" s="213"/>
      <c r="L73" s="211"/>
      <c r="M73" s="211"/>
      <c r="N73" s="211"/>
      <c r="O73" s="399" t="s">
        <v>211</v>
      </c>
      <c r="P73" s="400"/>
      <c r="Q73" s="401" t="e">
        <f>C72+Q72</f>
        <v>#DIV/0!</v>
      </c>
    </row>
    <row r="74" spans="1:29" ht="20.25" customHeight="1" thickBot="1" x14ac:dyDescent="0.3">
      <c r="B74" s="214" t="s">
        <v>131</v>
      </c>
      <c r="C74" s="215"/>
      <c r="D74" s="216"/>
      <c r="E74" s="216"/>
      <c r="F74" s="216"/>
      <c r="G74" s="216"/>
      <c r="H74" s="216"/>
      <c r="I74" s="216"/>
      <c r="J74" s="216"/>
      <c r="K74" s="217"/>
      <c r="L74" s="216"/>
      <c r="M74" s="216"/>
      <c r="N74" s="216"/>
      <c r="O74" s="402" t="s">
        <v>212</v>
      </c>
      <c r="P74" s="403"/>
      <c r="Q74" s="404" t="e">
        <f>Q73/C8</f>
        <v>#DIV/0!</v>
      </c>
    </row>
    <row r="75" spans="1:29" ht="34.5" customHeight="1" x14ac:dyDescent="0.2">
      <c r="B75" s="423" t="s">
        <v>132</v>
      </c>
      <c r="C75" s="424"/>
      <c r="D75" s="3"/>
      <c r="E75" s="3"/>
      <c r="F75" s="3"/>
      <c r="G75" s="3"/>
      <c r="H75" s="3"/>
      <c r="I75" s="218"/>
      <c r="J75" s="219"/>
      <c r="K75" s="170"/>
      <c r="L75" s="170"/>
      <c r="M75" s="170"/>
      <c r="N75" s="219"/>
      <c r="O75" s="425">
        <f>(+E19+E21+E23+E25+E27+E29+E31)*1.19</f>
        <v>0</v>
      </c>
      <c r="P75" s="426"/>
      <c r="Q75" s="427"/>
    </row>
    <row r="76" spans="1:29" s="11" customFormat="1" ht="33" customHeight="1" thickBot="1" x14ac:dyDescent="0.25">
      <c r="B76" s="428" t="s">
        <v>133</v>
      </c>
      <c r="C76" s="429"/>
      <c r="D76" s="55"/>
      <c r="E76" s="102"/>
      <c r="F76" s="101"/>
      <c r="G76" s="101"/>
      <c r="H76" s="101"/>
      <c r="I76" s="101"/>
      <c r="J76" s="101"/>
      <c r="K76" s="101"/>
      <c r="L76" s="101"/>
      <c r="M76" s="101"/>
      <c r="N76" s="101"/>
      <c r="O76" s="430" t="e">
        <f>O75/I33*Q117</f>
        <v>#DIV/0!</v>
      </c>
      <c r="P76" s="431"/>
      <c r="Q76" s="432"/>
    </row>
    <row r="77" spans="1:29" ht="18.75" hidden="1" customHeight="1" x14ac:dyDescent="0.25">
      <c r="B77" s="57"/>
      <c r="C77" s="58"/>
      <c r="D77" s="59"/>
      <c r="E77" s="127"/>
      <c r="F77" s="127"/>
      <c r="G77" s="127"/>
      <c r="H77" s="127"/>
      <c r="I77" s="60"/>
      <c r="O77" s="360"/>
      <c r="P77" s="413"/>
      <c r="Q77" s="361"/>
    </row>
    <row r="78" spans="1:29" s="11" customFormat="1" ht="45" customHeight="1" thickBot="1" x14ac:dyDescent="0.25">
      <c r="B78" s="421" t="s">
        <v>127</v>
      </c>
      <c r="C78" s="422"/>
      <c r="D78" s="51"/>
      <c r="E78" s="159"/>
      <c r="F78" s="159"/>
      <c r="G78" s="159"/>
      <c r="H78" s="159"/>
      <c r="I78" s="159"/>
      <c r="J78" s="159"/>
      <c r="K78" s="159"/>
      <c r="L78" s="159"/>
      <c r="M78" s="159"/>
      <c r="N78" s="151"/>
      <c r="O78" s="433" t="e">
        <f>SUM(O75:Q77)+0.01</f>
        <v>#DIV/0!</v>
      </c>
      <c r="P78" s="434"/>
      <c r="Q78" s="435"/>
    </row>
    <row r="79" spans="1:29" ht="6.75" customHeight="1" thickBot="1" x14ac:dyDescent="0.25">
      <c r="A79" s="220"/>
      <c r="B79" s="221"/>
      <c r="C79" s="222"/>
      <c r="D79" s="223"/>
      <c r="E79" s="223"/>
      <c r="F79" s="223"/>
      <c r="G79" s="223"/>
      <c r="H79" s="223"/>
      <c r="I79" s="223"/>
      <c r="J79" s="223"/>
      <c r="K79" s="224"/>
      <c r="L79" s="223"/>
      <c r="M79" s="223"/>
      <c r="N79" s="223"/>
      <c r="O79" s="223"/>
      <c r="P79" s="223"/>
      <c r="Q79" s="223"/>
    </row>
    <row r="80" spans="1:29" ht="27" customHeight="1" thickBot="1" x14ac:dyDescent="0.35">
      <c r="A80" s="220"/>
      <c r="B80" s="540" t="s">
        <v>136</v>
      </c>
      <c r="C80" s="541"/>
      <c r="D80" s="541"/>
      <c r="E80" s="541"/>
      <c r="F80" s="541"/>
      <c r="G80" s="541"/>
      <c r="H80" s="541"/>
      <c r="I80" s="541"/>
      <c r="J80" s="542"/>
      <c r="K80" s="224"/>
      <c r="L80" s="223"/>
      <c r="M80" s="223"/>
      <c r="N80" s="223"/>
      <c r="O80" s="223"/>
      <c r="P80" s="223"/>
      <c r="Q80" s="223"/>
    </row>
    <row r="81" spans="2:17" ht="20.25" customHeight="1" x14ac:dyDescent="0.2">
      <c r="B81" s="106"/>
      <c r="C81" s="107"/>
      <c r="D81" s="61"/>
      <c r="E81" s="62"/>
      <c r="F81" s="106"/>
      <c r="G81" s="106"/>
      <c r="H81" s="106"/>
      <c r="I81" s="108"/>
      <c r="J81" s="108"/>
      <c r="K81" s="108"/>
      <c r="L81" s="62"/>
      <c r="M81" s="62"/>
      <c r="N81" s="62"/>
      <c r="O81" s="106"/>
      <c r="P81" s="108"/>
      <c r="Q81" s="108"/>
    </row>
    <row r="82" spans="2:17" ht="41.25" customHeight="1" x14ac:dyDescent="0.2">
      <c r="B82" s="126"/>
      <c r="C82" s="107"/>
      <c r="D82" s="61"/>
      <c r="E82" s="61"/>
      <c r="F82" s="108"/>
      <c r="G82" s="108"/>
      <c r="H82" s="108"/>
      <c r="I82" s="108"/>
      <c r="J82" s="108"/>
      <c r="K82" s="108"/>
      <c r="L82" s="62"/>
      <c r="M82" s="62"/>
      <c r="N82" s="62"/>
      <c r="O82" s="108"/>
      <c r="P82" s="108"/>
      <c r="Q82" s="108"/>
    </row>
    <row r="83" spans="2:17" x14ac:dyDescent="0.2">
      <c r="C83" s="63"/>
      <c r="D83" s="63"/>
      <c r="E83" s="63"/>
    </row>
    <row r="84" spans="2:17" x14ac:dyDescent="0.2">
      <c r="C84" s="63"/>
      <c r="D84" s="63"/>
      <c r="E84" s="63"/>
    </row>
    <row r="85" spans="2:17" x14ac:dyDescent="0.2">
      <c r="C85" s="63"/>
      <c r="D85" s="63"/>
      <c r="E85" s="63"/>
    </row>
    <row r="86" spans="2:17" x14ac:dyDescent="0.2">
      <c r="C86" s="63"/>
      <c r="D86" s="63"/>
      <c r="E86" s="63"/>
    </row>
    <row r="87" spans="2:17" x14ac:dyDescent="0.2">
      <c r="C87" s="63"/>
      <c r="D87" s="63"/>
      <c r="E87" s="63"/>
    </row>
    <row r="88" spans="2:17" x14ac:dyDescent="0.2">
      <c r="B88" s="225" t="s">
        <v>134</v>
      </c>
      <c r="C88" s="63"/>
      <c r="D88" s="63"/>
      <c r="E88" s="63"/>
    </row>
    <row r="89" spans="2:17" x14ac:dyDescent="0.2">
      <c r="B89" s="225" t="s">
        <v>135</v>
      </c>
      <c r="C89" s="63"/>
      <c r="D89" s="63"/>
      <c r="E89" s="63"/>
    </row>
    <row r="91" spans="2:17" ht="15" hidden="1" outlineLevel="1" thickBot="1" x14ac:dyDescent="0.25">
      <c r="O91" s="64"/>
    </row>
    <row r="92" spans="2:17" ht="15.75" hidden="1" outlineLevel="1" thickBot="1" x14ac:dyDescent="0.3">
      <c r="B92" s="65"/>
      <c r="C92" s="66"/>
      <c r="D92" s="66"/>
      <c r="E92" s="139" t="s">
        <v>66</v>
      </c>
      <c r="F92" s="67" t="s">
        <v>49</v>
      </c>
      <c r="G92" s="68"/>
      <c r="H92" s="68"/>
      <c r="I92" s="68" t="str">
        <f>J17</f>
        <v>Pre 2025</v>
      </c>
      <c r="J92" s="67">
        <f>K17</f>
        <v>2025</v>
      </c>
      <c r="K92" s="69">
        <f>L17</f>
        <v>2026</v>
      </c>
      <c r="L92" s="70"/>
      <c r="M92" s="68">
        <f>N17</f>
        <v>2027</v>
      </c>
      <c r="N92" s="67">
        <f>O17</f>
        <v>2028</v>
      </c>
      <c r="O92" s="68">
        <f>P17</f>
        <v>2029</v>
      </c>
      <c r="P92" s="230" t="str">
        <f>Q17</f>
        <v>Post 2030</v>
      </c>
      <c r="Q92" s="71"/>
    </row>
    <row r="93" spans="2:17" ht="15" hidden="1" outlineLevel="1" x14ac:dyDescent="0.25">
      <c r="B93" s="30"/>
      <c r="C93" s="18" t="s">
        <v>50</v>
      </c>
      <c r="D93" s="18"/>
      <c r="E93" s="142">
        <f>(P37+100%)^(1/12)</f>
        <v>1.0024662697723037</v>
      </c>
      <c r="F93" s="142">
        <f>(P36+100%)^(1/12)</f>
        <v>1.0032737397821989</v>
      </c>
      <c r="G93" s="30"/>
      <c r="H93" s="30"/>
      <c r="I93" s="73"/>
      <c r="J93" s="73"/>
      <c r="K93" s="73">
        <f>($E$93)^12-1</f>
        <v>3.0000000000000471E-2</v>
      </c>
      <c r="L93" s="150"/>
      <c r="M93" s="149">
        <f>($E$93)^24-1</f>
        <v>6.090000000000062E-2</v>
      </c>
      <c r="N93" s="149">
        <f>($E$93)^36-1</f>
        <v>9.2727000000000892E-2</v>
      </c>
      <c r="O93" s="149">
        <f>($E$93)^48-1</f>
        <v>0.12550881000000125</v>
      </c>
      <c r="P93" s="149">
        <f>($E$93)^60-1</f>
        <v>0.15927407430000184</v>
      </c>
      <c r="Q93" s="72"/>
    </row>
    <row r="94" spans="2:17" ht="15" hidden="1" outlineLevel="1" x14ac:dyDescent="0.25">
      <c r="B94" s="9"/>
      <c r="C94" s="25"/>
      <c r="D94" s="25"/>
      <c r="E94" s="143"/>
      <c r="F94" s="144">
        <f>$Q$44</f>
        <v>0.6</v>
      </c>
      <c r="G94" s="120"/>
      <c r="H94" s="120"/>
      <c r="I94" s="74"/>
      <c r="J94" s="74"/>
      <c r="K94" s="74">
        <f>$F$94</f>
        <v>0.6</v>
      </c>
      <c r="L94" s="75"/>
      <c r="M94" s="76">
        <f>$F$94</f>
        <v>0.6</v>
      </c>
      <c r="N94" s="76">
        <f>$F$94</f>
        <v>0.6</v>
      </c>
      <c r="O94" s="76">
        <f>$F$94</f>
        <v>0.6</v>
      </c>
      <c r="P94" s="76">
        <f>$F$94</f>
        <v>0.6</v>
      </c>
      <c r="Q94" s="77"/>
    </row>
    <row r="95" spans="2:17" ht="15" hidden="1" outlineLevel="1" x14ac:dyDescent="0.25">
      <c r="B95" s="9"/>
      <c r="C95" s="25" t="s">
        <v>51</v>
      </c>
      <c r="D95" s="25"/>
      <c r="E95" s="145">
        <f>(100%+$P$43)^(1/12)</f>
        <v>1.0024662697723037</v>
      </c>
      <c r="F95" s="145">
        <f>(100%+$P$42)^(1/12)</f>
        <v>1.0032737397821989</v>
      </c>
      <c r="G95" s="9"/>
      <c r="H95" s="9"/>
      <c r="I95" s="78"/>
      <c r="J95" s="135"/>
      <c r="K95" s="135">
        <f>($E$95)^12-1</f>
        <v>3.0000000000000471E-2</v>
      </c>
      <c r="L95" s="136"/>
      <c r="M95" s="137">
        <f>($E$95)^24-1</f>
        <v>6.090000000000062E-2</v>
      </c>
      <c r="N95" s="137">
        <f>($E$95)^36-1</f>
        <v>9.2727000000000892E-2</v>
      </c>
      <c r="O95" s="137">
        <f>($E$95)^48-1</f>
        <v>0.12550881000000125</v>
      </c>
      <c r="P95" s="137">
        <f>($E$95)^60-1</f>
        <v>0.15927407430000184</v>
      </c>
      <c r="Q95" s="77"/>
    </row>
    <row r="96" spans="2:17" ht="15" hidden="1" outlineLevel="1" x14ac:dyDescent="0.25">
      <c r="B96" s="9"/>
      <c r="C96" s="25"/>
      <c r="D96" s="25"/>
      <c r="E96" s="143"/>
      <c r="F96" s="144">
        <f>$Q$44</f>
        <v>0.6</v>
      </c>
      <c r="G96" s="120"/>
      <c r="H96" s="120"/>
      <c r="I96" s="74"/>
      <c r="J96" s="74"/>
      <c r="K96" s="74">
        <f>$F$96</f>
        <v>0.6</v>
      </c>
      <c r="L96" s="75"/>
      <c r="M96" s="76">
        <f>$F$96</f>
        <v>0.6</v>
      </c>
      <c r="N96" s="76">
        <f>$F$96</f>
        <v>0.6</v>
      </c>
      <c r="O96" s="76">
        <f>$F$96</f>
        <v>0.6</v>
      </c>
      <c r="P96" s="76">
        <f>$F$96</f>
        <v>0.6</v>
      </c>
      <c r="Q96" s="77"/>
    </row>
    <row r="97" spans="2:17" ht="15" hidden="1" outlineLevel="1" x14ac:dyDescent="0.25">
      <c r="B97" s="79"/>
      <c r="C97" s="25" t="s">
        <v>1</v>
      </c>
      <c r="D97" s="25"/>
      <c r="E97" s="145">
        <f>(100%+$P$43)^(1/12)</f>
        <v>1.0024662697723037</v>
      </c>
      <c r="F97" s="145">
        <f>(100%+$P$42)^(1/12)</f>
        <v>1.0032737397821989</v>
      </c>
      <c r="G97" s="9"/>
      <c r="H97" s="9"/>
      <c r="I97" s="78"/>
      <c r="J97" s="135"/>
      <c r="K97" s="135">
        <f>($E$97)^12-1</f>
        <v>3.0000000000000471E-2</v>
      </c>
      <c r="L97" s="136"/>
      <c r="M97" s="137">
        <f>($E$97)^24-1</f>
        <v>6.090000000000062E-2</v>
      </c>
      <c r="N97" s="137">
        <f>($E$97)^36-1</f>
        <v>9.2727000000000892E-2</v>
      </c>
      <c r="O97" s="137">
        <f>($E$97)^48-1</f>
        <v>0.12550881000000125</v>
      </c>
      <c r="P97" s="137">
        <f>($E$97)^60-1</f>
        <v>0.15927407430000184</v>
      </c>
      <c r="Q97" s="77"/>
    </row>
    <row r="98" spans="2:17" ht="15" hidden="1" outlineLevel="1" x14ac:dyDescent="0.25">
      <c r="B98" s="79"/>
      <c r="C98" s="25"/>
      <c r="D98" s="25"/>
      <c r="E98" s="143"/>
      <c r="F98" s="144">
        <f>$Q$44</f>
        <v>0.6</v>
      </c>
      <c r="G98" s="120"/>
      <c r="H98" s="120"/>
      <c r="I98" s="74"/>
      <c r="J98" s="74"/>
      <c r="K98" s="74">
        <f>$F$98</f>
        <v>0.6</v>
      </c>
      <c r="L98" s="75"/>
      <c r="M98" s="76">
        <f>$F$98</f>
        <v>0.6</v>
      </c>
      <c r="N98" s="76">
        <f>$F$98</f>
        <v>0.6</v>
      </c>
      <c r="O98" s="76">
        <f>$F$98</f>
        <v>0.6</v>
      </c>
      <c r="P98" s="76">
        <f>$F$98</f>
        <v>0.6</v>
      </c>
      <c r="Q98" s="77"/>
    </row>
    <row r="99" spans="2:17" ht="15" hidden="1" outlineLevel="1" x14ac:dyDescent="0.25">
      <c r="B99" s="79" t="s">
        <v>52</v>
      </c>
      <c r="C99" s="25" t="s">
        <v>53</v>
      </c>
      <c r="D99" s="25"/>
      <c r="E99" s="145">
        <f>(100%+$P$43)^(1/12)</f>
        <v>1.0024662697723037</v>
      </c>
      <c r="F99" s="145">
        <f>(100%+$P$42)^(1/12)</f>
        <v>1.0032737397821989</v>
      </c>
      <c r="G99" s="9"/>
      <c r="H99" s="9"/>
      <c r="I99" s="78"/>
      <c r="J99" s="135"/>
      <c r="K99" s="135">
        <f>($E$99)^12-1</f>
        <v>3.0000000000000471E-2</v>
      </c>
      <c r="L99" s="136"/>
      <c r="M99" s="137">
        <f>($E$99)^24-1</f>
        <v>6.090000000000062E-2</v>
      </c>
      <c r="N99" s="137">
        <f>($E$99)^36-1</f>
        <v>9.2727000000000892E-2</v>
      </c>
      <c r="O99" s="137">
        <f>($E$99)^48-1</f>
        <v>0.12550881000000125</v>
      </c>
      <c r="P99" s="137">
        <f>($E$99)^60-1</f>
        <v>0.15927407430000184</v>
      </c>
      <c r="Q99" s="77"/>
    </row>
    <row r="100" spans="2:17" ht="15" hidden="1" outlineLevel="1" x14ac:dyDescent="0.25">
      <c r="B100" s="79"/>
      <c r="C100" s="25"/>
      <c r="D100" s="25"/>
      <c r="E100" s="143"/>
      <c r="F100" s="144">
        <f>$Q$44</f>
        <v>0.6</v>
      </c>
      <c r="G100" s="120"/>
      <c r="H100" s="120"/>
      <c r="I100" s="74"/>
      <c r="J100" s="74"/>
      <c r="K100" s="74">
        <f>$F$100</f>
        <v>0.6</v>
      </c>
      <c r="L100" s="75"/>
      <c r="M100" s="76">
        <f>$F$100</f>
        <v>0.6</v>
      </c>
      <c r="N100" s="76">
        <f>$F$100</f>
        <v>0.6</v>
      </c>
      <c r="O100" s="76">
        <f>$F$100</f>
        <v>0.6</v>
      </c>
      <c r="P100" s="76">
        <f>$F$100</f>
        <v>0.6</v>
      </c>
      <c r="Q100" s="77"/>
    </row>
    <row r="101" spans="2:17" ht="15" hidden="1" outlineLevel="1" x14ac:dyDescent="0.25">
      <c r="B101" s="9"/>
      <c r="C101" s="25" t="s">
        <v>101</v>
      </c>
      <c r="D101" s="25"/>
      <c r="E101" s="145">
        <f>(100%+$P$43)^(1/12)</f>
        <v>1.0024662697723037</v>
      </c>
      <c r="F101" s="145">
        <f>(100%+$P$42)^(1/12)</f>
        <v>1.0032737397821989</v>
      </c>
      <c r="G101" s="9"/>
      <c r="H101" s="9"/>
      <c r="I101" s="78"/>
      <c r="J101" s="135"/>
      <c r="K101" s="135">
        <f>($E$101)^12-1</f>
        <v>3.0000000000000471E-2</v>
      </c>
      <c r="L101" s="136"/>
      <c r="M101" s="137">
        <f>($E$101)^24-1</f>
        <v>6.090000000000062E-2</v>
      </c>
      <c r="N101" s="137">
        <f>($E$101)^36-1</f>
        <v>9.2727000000000892E-2</v>
      </c>
      <c r="O101" s="137">
        <f>($E$101)^48-1</f>
        <v>0.12550881000000125</v>
      </c>
      <c r="P101" s="137">
        <f>($E$101)^60-1</f>
        <v>0.15927407430000184</v>
      </c>
      <c r="Q101" s="77"/>
    </row>
    <row r="102" spans="2:17" ht="15" hidden="1" outlineLevel="1" x14ac:dyDescent="0.25">
      <c r="B102" s="9"/>
      <c r="C102" s="25"/>
      <c r="D102" s="25"/>
      <c r="E102" s="143"/>
      <c r="F102" s="144">
        <f>$Q$44</f>
        <v>0.6</v>
      </c>
      <c r="G102" s="120"/>
      <c r="H102" s="120"/>
      <c r="I102" s="74"/>
      <c r="J102" s="74"/>
      <c r="K102" s="74">
        <f>$F$102</f>
        <v>0.6</v>
      </c>
      <c r="L102" s="75"/>
      <c r="M102" s="76">
        <f>$F$102</f>
        <v>0.6</v>
      </c>
      <c r="N102" s="76">
        <f>$F$102</f>
        <v>0.6</v>
      </c>
      <c r="O102" s="76">
        <f>$F$102</f>
        <v>0.6</v>
      </c>
      <c r="P102" s="76">
        <f>$F$102</f>
        <v>0.6</v>
      </c>
      <c r="Q102" s="77"/>
    </row>
    <row r="103" spans="2:17" ht="15" hidden="1" outlineLevel="1" x14ac:dyDescent="0.25">
      <c r="B103" s="9"/>
      <c r="C103" s="25" t="s">
        <v>2</v>
      </c>
      <c r="D103" s="25"/>
      <c r="E103" s="145">
        <f>IF($X$14&gt;0,(100%+P41)^(1/12),(100%+P39)^(1/12))</f>
        <v>1.0024662697723037</v>
      </c>
      <c r="F103" s="145">
        <f>IF($X$14&gt;0,(100%+P40)^(1/12),(100%+P38)^(1/12))</f>
        <v>1.0032737397821989</v>
      </c>
      <c r="G103" s="9"/>
      <c r="H103" s="9"/>
      <c r="I103" s="78"/>
      <c r="J103" s="135"/>
      <c r="K103" s="135">
        <f>($E$103)^12-1</f>
        <v>3.0000000000000471E-2</v>
      </c>
      <c r="L103" s="136"/>
      <c r="M103" s="137">
        <f>($E$103)^24-1</f>
        <v>6.090000000000062E-2</v>
      </c>
      <c r="N103" s="137">
        <f>($E$103)^36-1</f>
        <v>9.2727000000000892E-2</v>
      </c>
      <c r="O103" s="137">
        <f>($E$103)^48-1</f>
        <v>0.12550881000000125</v>
      </c>
      <c r="P103" s="137">
        <f>($E$103)^60-1</f>
        <v>0.15927407430000184</v>
      </c>
      <c r="Q103" s="77"/>
    </row>
    <row r="104" spans="2:17" ht="15" hidden="1" outlineLevel="1" x14ac:dyDescent="0.25">
      <c r="B104" s="9"/>
      <c r="C104" s="25"/>
      <c r="D104" s="25"/>
      <c r="E104" s="143"/>
      <c r="F104" s="144">
        <f>$Q$44</f>
        <v>0.6</v>
      </c>
      <c r="G104" s="120"/>
      <c r="H104" s="120"/>
      <c r="I104" s="74"/>
      <c r="J104" s="74"/>
      <c r="K104" s="74">
        <f>$F$104</f>
        <v>0.6</v>
      </c>
      <c r="L104" s="75"/>
      <c r="M104" s="76">
        <f>$F$104</f>
        <v>0.6</v>
      </c>
      <c r="N104" s="76">
        <f>$F$104</f>
        <v>0.6</v>
      </c>
      <c r="O104" s="76">
        <f>$F$104</f>
        <v>0.6</v>
      </c>
      <c r="P104" s="76">
        <f>$F$104</f>
        <v>0.6</v>
      </c>
      <c r="Q104" s="77"/>
    </row>
    <row r="105" spans="2:17" ht="15" hidden="1" outlineLevel="1" x14ac:dyDescent="0.25">
      <c r="B105" s="9"/>
      <c r="C105" s="25" t="s">
        <v>0</v>
      </c>
      <c r="D105" s="25"/>
      <c r="E105" s="145">
        <f>(100%+$P$43)^(1/12)</f>
        <v>1.0024662697723037</v>
      </c>
      <c r="F105" s="145">
        <f>(100%+$P$42)^(1/12)</f>
        <v>1.0032737397821989</v>
      </c>
      <c r="G105" s="9"/>
      <c r="H105" s="9"/>
      <c r="I105" s="78"/>
      <c r="J105" s="135"/>
      <c r="K105" s="135">
        <f>($E$105)^12-1</f>
        <v>3.0000000000000471E-2</v>
      </c>
      <c r="L105" s="136"/>
      <c r="M105" s="137">
        <f>($E$105)^24-1</f>
        <v>6.090000000000062E-2</v>
      </c>
      <c r="N105" s="137">
        <f>($E$105)^36-1</f>
        <v>9.2727000000000892E-2</v>
      </c>
      <c r="O105" s="137">
        <f>($E$105)^48-1</f>
        <v>0.12550881000000125</v>
      </c>
      <c r="P105" s="137">
        <f>($E$105)^60-1</f>
        <v>0.15927407430000184</v>
      </c>
      <c r="Q105" s="77"/>
    </row>
    <row r="106" spans="2:17" ht="15.75" hidden="1" outlineLevel="1" thickBot="1" x14ac:dyDescent="0.3">
      <c r="B106" s="80"/>
      <c r="C106" s="23"/>
      <c r="D106" s="23"/>
      <c r="E106" s="146"/>
      <c r="F106" s="147">
        <f>$Q$44</f>
        <v>0.6</v>
      </c>
      <c r="G106" s="121"/>
      <c r="H106" s="121"/>
      <c r="I106" s="81"/>
      <c r="J106" s="81"/>
      <c r="K106" s="81">
        <f>$F$106</f>
        <v>0.6</v>
      </c>
      <c r="L106" s="82"/>
      <c r="M106" s="83">
        <f>$F$106</f>
        <v>0.6</v>
      </c>
      <c r="N106" s="83">
        <f>$F$106</f>
        <v>0.6</v>
      </c>
      <c r="O106" s="83">
        <f>$F$106</f>
        <v>0.6</v>
      </c>
      <c r="P106" s="83">
        <f>$F$106</f>
        <v>0.6</v>
      </c>
      <c r="Q106" s="84"/>
    </row>
    <row r="107" spans="2:17" ht="15" hidden="1" outlineLevel="1" thickBot="1" x14ac:dyDescent="0.25">
      <c r="I107" s="85"/>
      <c r="J107" s="85"/>
      <c r="K107" s="85"/>
      <c r="L107" s="85"/>
      <c r="M107" s="85"/>
      <c r="N107" s="85"/>
      <c r="O107" s="85"/>
      <c r="P107" s="85"/>
    </row>
    <row r="108" spans="2:17" ht="15.75" hidden="1" outlineLevel="1" thickBot="1" x14ac:dyDescent="0.3">
      <c r="B108" s="65"/>
      <c r="C108" s="66"/>
      <c r="D108" s="66"/>
      <c r="E108" s="86"/>
      <c r="F108" s="66"/>
      <c r="G108" s="66"/>
      <c r="H108" s="66"/>
      <c r="I108" s="87" t="str">
        <f>I92</f>
        <v>Pre 2025</v>
      </c>
      <c r="J108" s="87">
        <f>J92</f>
        <v>2025</v>
      </c>
      <c r="K108" s="88">
        <f>K92</f>
        <v>2026</v>
      </c>
      <c r="L108" s="88"/>
      <c r="M108" s="87">
        <f>M92</f>
        <v>2027</v>
      </c>
      <c r="N108" s="88">
        <f>N92</f>
        <v>2028</v>
      </c>
      <c r="O108" s="67">
        <f>O92</f>
        <v>2029</v>
      </c>
      <c r="P108" s="231" t="str">
        <f>P92</f>
        <v>Post 2030</v>
      </c>
      <c r="Q108" s="71"/>
    </row>
    <row r="109" spans="2:17" ht="15" hidden="1" outlineLevel="1" x14ac:dyDescent="0.25">
      <c r="B109" s="9"/>
      <c r="C109" s="25" t="s">
        <v>50</v>
      </c>
      <c r="D109" s="25"/>
      <c r="E109" s="89"/>
      <c r="I109" s="90">
        <f>I96*I95*J21</f>
        <v>0</v>
      </c>
      <c r="J109" s="115">
        <f>J94*J93*K19</f>
        <v>0</v>
      </c>
      <c r="K109" s="90">
        <f>K94*K93*L19</f>
        <v>0</v>
      </c>
      <c r="L109" s="90"/>
      <c r="M109" s="90">
        <f>M94*M93*N19</f>
        <v>0</v>
      </c>
      <c r="N109" s="90">
        <f>N94*N93*O19</f>
        <v>0</v>
      </c>
      <c r="O109" s="90">
        <f>O94*O93*P19</f>
        <v>0</v>
      </c>
      <c r="P109" s="115">
        <f>P94*P93*Q19</f>
        <v>0</v>
      </c>
      <c r="Q109" s="115">
        <f t="shared" ref="Q109:Q115" si="5">SUM(J109:P109)</f>
        <v>0</v>
      </c>
    </row>
    <row r="110" spans="2:17" ht="15" hidden="1" outlineLevel="1" x14ac:dyDescent="0.25">
      <c r="B110" s="9"/>
      <c r="C110" s="25" t="s">
        <v>51</v>
      </c>
      <c r="D110" s="25"/>
      <c r="E110" s="89"/>
      <c r="I110" s="90">
        <f>I97*I96*J22</f>
        <v>0</v>
      </c>
      <c r="J110" s="115">
        <f>J96*J95*K21</f>
        <v>0</v>
      </c>
      <c r="K110" s="115">
        <f>K96*K95*L21</f>
        <v>0</v>
      </c>
      <c r="L110" s="115"/>
      <c r="M110" s="115">
        <f>M96*M95*N21</f>
        <v>0</v>
      </c>
      <c r="N110" s="115">
        <f>N96*N95*O21</f>
        <v>0</v>
      </c>
      <c r="O110" s="115">
        <f>O96*O95*P21</f>
        <v>0</v>
      </c>
      <c r="P110" s="115">
        <f>P96*P95*Q21</f>
        <v>0</v>
      </c>
      <c r="Q110" s="115">
        <f t="shared" si="5"/>
        <v>0</v>
      </c>
    </row>
    <row r="111" spans="2:17" ht="15" hidden="1" outlineLevel="1" x14ac:dyDescent="0.25">
      <c r="B111" s="79"/>
      <c r="C111" s="25" t="s">
        <v>1</v>
      </c>
      <c r="D111" s="25"/>
      <c r="E111" s="89"/>
      <c r="I111" s="90">
        <f>I98*I97*J23</f>
        <v>0</v>
      </c>
      <c r="J111" s="115">
        <f>J98*J97*K23</f>
        <v>0</v>
      </c>
      <c r="K111" s="115">
        <f>K98*K97*L23</f>
        <v>0</v>
      </c>
      <c r="L111" s="115"/>
      <c r="M111" s="115">
        <f>M98*M97*N23</f>
        <v>0</v>
      </c>
      <c r="N111" s="115">
        <f>N98*N97*O23</f>
        <v>0</v>
      </c>
      <c r="O111" s="115">
        <f>O98*O97*P23</f>
        <v>0</v>
      </c>
      <c r="P111" s="115">
        <f>P98*P97*Q23</f>
        <v>0</v>
      </c>
      <c r="Q111" s="115">
        <f t="shared" si="5"/>
        <v>0</v>
      </c>
    </row>
    <row r="112" spans="2:17" ht="15" hidden="1" outlineLevel="1" x14ac:dyDescent="0.25">
      <c r="B112" s="79" t="s">
        <v>54</v>
      </c>
      <c r="C112" s="25" t="s">
        <v>53</v>
      </c>
      <c r="D112" s="25"/>
      <c r="E112" s="89"/>
      <c r="I112" s="90">
        <f>I99*I98*J24</f>
        <v>0</v>
      </c>
      <c r="J112" s="115">
        <f>J100*J99*K25</f>
        <v>0</v>
      </c>
      <c r="K112" s="115">
        <f>K100*K99*L25</f>
        <v>0</v>
      </c>
      <c r="L112" s="115"/>
      <c r="M112" s="115">
        <f>M100*M99*N25</f>
        <v>0</v>
      </c>
      <c r="N112" s="115">
        <f>N100*N99*O25</f>
        <v>0</v>
      </c>
      <c r="O112" s="115">
        <f>O100*O99*P25</f>
        <v>0</v>
      </c>
      <c r="P112" s="115">
        <f>P100*P99*Q25</f>
        <v>0</v>
      </c>
      <c r="Q112" s="115">
        <f t="shared" si="5"/>
        <v>0</v>
      </c>
    </row>
    <row r="113" spans="2:17" ht="15" hidden="1" outlineLevel="1" x14ac:dyDescent="0.25">
      <c r="B113" s="9"/>
      <c r="C113" s="25" t="s">
        <v>101</v>
      </c>
      <c r="D113" s="25"/>
      <c r="E113" s="89"/>
      <c r="I113" s="90">
        <f>I100*I99*J25</f>
        <v>0</v>
      </c>
      <c r="J113" s="115">
        <f>J102*J101*K27</f>
        <v>0</v>
      </c>
      <c r="K113" s="115">
        <f>K102*K101*L27</f>
        <v>0</v>
      </c>
      <c r="L113" s="115"/>
      <c r="M113" s="115">
        <f>M102*M101*N27</f>
        <v>0</v>
      </c>
      <c r="N113" s="115">
        <f>N102*N101*O27</f>
        <v>0</v>
      </c>
      <c r="O113" s="115">
        <f>O102*O101*P27</f>
        <v>0</v>
      </c>
      <c r="P113" s="115">
        <f>P102*P101*Q27</f>
        <v>0</v>
      </c>
      <c r="Q113" s="115">
        <f t="shared" si="5"/>
        <v>0</v>
      </c>
    </row>
    <row r="114" spans="2:17" ht="15" hidden="1" outlineLevel="1" x14ac:dyDescent="0.25">
      <c r="B114" s="9"/>
      <c r="C114" s="25" t="s">
        <v>2</v>
      </c>
      <c r="D114" s="25"/>
      <c r="E114" s="89"/>
      <c r="I114" s="90">
        <f>I104*I103*J29</f>
        <v>0</v>
      </c>
      <c r="J114" s="115">
        <f>J104*J103*K29</f>
        <v>0</v>
      </c>
      <c r="K114" s="115">
        <f>K104*K103*L29</f>
        <v>0</v>
      </c>
      <c r="L114" s="115"/>
      <c r="M114" s="115">
        <f>M104*M103*N29</f>
        <v>0</v>
      </c>
      <c r="N114" s="115">
        <f>N104*N103*O29</f>
        <v>0</v>
      </c>
      <c r="O114" s="115">
        <f>O104*O103*P29</f>
        <v>0</v>
      </c>
      <c r="P114" s="115">
        <f>P104*P103*Q29</f>
        <v>0</v>
      </c>
      <c r="Q114" s="115">
        <f t="shared" si="5"/>
        <v>0</v>
      </c>
    </row>
    <row r="115" spans="2:17" ht="15.75" hidden="1" outlineLevel="1" thickBot="1" x14ac:dyDescent="0.3">
      <c r="B115" s="9"/>
      <c r="C115" s="25" t="s">
        <v>0</v>
      </c>
      <c r="D115" s="25"/>
      <c r="E115" s="89"/>
      <c r="I115" s="90">
        <f>I106*I105*J31</f>
        <v>0</v>
      </c>
      <c r="J115" s="115">
        <f>J106*J105*K31</f>
        <v>0</v>
      </c>
      <c r="K115" s="115">
        <f>K106*K105*L31</f>
        <v>0</v>
      </c>
      <c r="L115" s="115"/>
      <c r="M115" s="115">
        <f>M106*M105*N31</f>
        <v>0</v>
      </c>
      <c r="N115" s="115">
        <f>N106*N105*O31</f>
        <v>0</v>
      </c>
      <c r="O115" s="115">
        <f>O106*O105*P31</f>
        <v>0</v>
      </c>
      <c r="P115" s="115">
        <f>P106*P105*Q31</f>
        <v>0</v>
      </c>
      <c r="Q115" s="115">
        <f t="shared" si="5"/>
        <v>0</v>
      </c>
    </row>
    <row r="116" spans="2:17" ht="15" hidden="1" outlineLevel="1" x14ac:dyDescent="0.25">
      <c r="B116" s="91"/>
      <c r="C116" s="92"/>
      <c r="D116" s="92"/>
      <c r="E116" s="93"/>
      <c r="F116" s="92"/>
      <c r="G116" s="92"/>
      <c r="H116" s="92"/>
      <c r="I116" s="94"/>
      <c r="J116" s="132"/>
      <c r="K116" s="132"/>
      <c r="L116" s="133"/>
      <c r="M116" s="132"/>
      <c r="N116" s="133"/>
      <c r="O116" s="132"/>
      <c r="P116" s="134"/>
      <c r="Q116" s="116"/>
    </row>
    <row r="117" spans="2:17" ht="15.75" hidden="1" outlineLevel="1" thickBot="1" x14ac:dyDescent="0.3">
      <c r="B117" s="95"/>
      <c r="C117" s="96"/>
      <c r="D117" s="96"/>
      <c r="E117" s="97"/>
      <c r="F117" s="96"/>
      <c r="G117" s="96"/>
      <c r="H117" s="96"/>
      <c r="I117" s="98">
        <f>SUM(I109:I115)</f>
        <v>0</v>
      </c>
      <c r="J117" s="131">
        <f>SUM(J109:J115)</f>
        <v>0</v>
      </c>
      <c r="K117" s="131">
        <f t="shared" ref="K117:P117" si="6">SUM(K109:K115)</f>
        <v>0</v>
      </c>
      <c r="L117" s="131"/>
      <c r="M117" s="131">
        <f t="shared" si="6"/>
        <v>0</v>
      </c>
      <c r="N117" s="131">
        <f t="shared" si="6"/>
        <v>0</v>
      </c>
      <c r="O117" s="131">
        <f t="shared" si="6"/>
        <v>0</v>
      </c>
      <c r="P117" s="131">
        <f t="shared" si="6"/>
        <v>0</v>
      </c>
      <c r="Q117" s="117">
        <f>SUM(Q109:Q116)</f>
        <v>0</v>
      </c>
    </row>
    <row r="118" spans="2:17" ht="15" hidden="1" outlineLevel="1" thickBot="1" x14ac:dyDescent="0.25"/>
    <row r="119" spans="2:17" ht="15.75" hidden="1" outlineLevel="1" collapsed="1" thickBot="1" x14ac:dyDescent="0.3">
      <c r="B119" s="65"/>
      <c r="C119" s="66"/>
      <c r="D119" s="66"/>
      <c r="E119" s="86"/>
      <c r="F119" s="66"/>
      <c r="G119" s="66"/>
      <c r="H119" s="66"/>
      <c r="I119" s="87" t="str">
        <f>I108</f>
        <v>Pre 2025</v>
      </c>
      <c r="J119" s="87">
        <f>J108</f>
        <v>2025</v>
      </c>
      <c r="K119" s="87">
        <f>K108</f>
        <v>2026</v>
      </c>
      <c r="L119" s="88"/>
      <c r="M119" s="87">
        <f>M108</f>
        <v>2027</v>
      </c>
      <c r="N119" s="88">
        <f>N108</f>
        <v>2028</v>
      </c>
      <c r="O119" s="67">
        <f>O108</f>
        <v>2029</v>
      </c>
      <c r="P119" s="231" t="str">
        <f>P108</f>
        <v>Post 2030</v>
      </c>
      <c r="Q119" s="71"/>
    </row>
    <row r="120" spans="2:17" ht="15" hidden="1" outlineLevel="1" x14ac:dyDescent="0.25">
      <c r="B120" s="9"/>
      <c r="C120" s="25" t="s">
        <v>50</v>
      </c>
      <c r="D120" s="25"/>
      <c r="E120" s="89"/>
      <c r="I120" s="90">
        <f>I109*$Q$36</f>
        <v>0</v>
      </c>
      <c r="J120" s="115">
        <f>J109*$Q$36</f>
        <v>0</v>
      </c>
      <c r="K120" s="90">
        <f t="shared" ref="K120:P120" si="7">K109*$Q$36</f>
        <v>0</v>
      </c>
      <c r="L120" s="90"/>
      <c r="M120" s="90">
        <f t="shared" si="7"/>
        <v>0</v>
      </c>
      <c r="N120" s="90">
        <f t="shared" si="7"/>
        <v>0</v>
      </c>
      <c r="O120" s="90">
        <f t="shared" si="7"/>
        <v>0</v>
      </c>
      <c r="P120" s="115">
        <f t="shared" si="7"/>
        <v>0</v>
      </c>
      <c r="Q120" s="115">
        <f t="shared" ref="Q120:Q126" si="8">SUM(J120:P120)</f>
        <v>0</v>
      </c>
    </row>
    <row r="121" spans="2:17" ht="15" hidden="1" outlineLevel="1" x14ac:dyDescent="0.25">
      <c r="B121" s="9"/>
      <c r="C121" s="25" t="s">
        <v>51</v>
      </c>
      <c r="D121" s="25"/>
      <c r="E121" s="89"/>
      <c r="I121" s="90">
        <f>I110*$Q$42</f>
        <v>0</v>
      </c>
      <c r="J121" s="115">
        <f>J110*$Q$42</f>
        <v>0</v>
      </c>
      <c r="K121" s="115">
        <f t="shared" ref="K121:P122" si="9">K110*$Q$42</f>
        <v>0</v>
      </c>
      <c r="L121" s="115">
        <f t="shared" si="9"/>
        <v>0</v>
      </c>
      <c r="M121" s="115">
        <f t="shared" si="9"/>
        <v>0</v>
      </c>
      <c r="N121" s="115">
        <f t="shared" si="9"/>
        <v>0</v>
      </c>
      <c r="O121" s="115">
        <f t="shared" si="9"/>
        <v>0</v>
      </c>
      <c r="P121" s="115">
        <f t="shared" si="9"/>
        <v>0</v>
      </c>
      <c r="Q121" s="115">
        <f t="shared" si="8"/>
        <v>0</v>
      </c>
    </row>
    <row r="122" spans="2:17" ht="15" hidden="1" outlineLevel="1" x14ac:dyDescent="0.25">
      <c r="B122" s="79"/>
      <c r="C122" s="25" t="s">
        <v>1</v>
      </c>
      <c r="D122" s="25"/>
      <c r="E122" s="89"/>
      <c r="I122" s="90">
        <f>I111*$Q$42</f>
        <v>0</v>
      </c>
      <c r="J122" s="115">
        <f>J111*$Q$42</f>
        <v>0</v>
      </c>
      <c r="K122" s="115">
        <f t="shared" si="9"/>
        <v>0</v>
      </c>
      <c r="L122" s="115">
        <f t="shared" si="9"/>
        <v>0</v>
      </c>
      <c r="M122" s="115">
        <f t="shared" si="9"/>
        <v>0</v>
      </c>
      <c r="N122" s="115">
        <f t="shared" si="9"/>
        <v>0</v>
      </c>
      <c r="O122" s="115">
        <f t="shared" si="9"/>
        <v>0</v>
      </c>
      <c r="P122" s="115">
        <f t="shared" si="9"/>
        <v>0</v>
      </c>
      <c r="Q122" s="115">
        <f t="shared" si="8"/>
        <v>0</v>
      </c>
    </row>
    <row r="123" spans="2:17" ht="15" hidden="1" outlineLevel="1" x14ac:dyDescent="0.25">
      <c r="B123" s="79" t="s">
        <v>62</v>
      </c>
      <c r="C123" s="25" t="s">
        <v>53</v>
      </c>
      <c r="D123" s="25"/>
      <c r="E123" s="89"/>
      <c r="I123" s="90">
        <f t="shared" ref="I123:P126" si="10">I112*$Q$42</f>
        <v>0</v>
      </c>
      <c r="J123" s="115">
        <f t="shared" si="10"/>
        <v>0</v>
      </c>
      <c r="K123" s="115">
        <f t="shared" si="10"/>
        <v>0</v>
      </c>
      <c r="L123" s="115">
        <f t="shared" si="10"/>
        <v>0</v>
      </c>
      <c r="M123" s="115">
        <f t="shared" si="10"/>
        <v>0</v>
      </c>
      <c r="N123" s="115">
        <f t="shared" si="10"/>
        <v>0</v>
      </c>
      <c r="O123" s="115">
        <f t="shared" si="10"/>
        <v>0</v>
      </c>
      <c r="P123" s="115">
        <f t="shared" si="10"/>
        <v>0</v>
      </c>
      <c r="Q123" s="115">
        <f t="shared" si="8"/>
        <v>0</v>
      </c>
    </row>
    <row r="124" spans="2:17" ht="15" hidden="1" outlineLevel="1" x14ac:dyDescent="0.25">
      <c r="B124" s="9"/>
      <c r="C124" s="25" t="s">
        <v>101</v>
      </c>
      <c r="D124" s="25"/>
      <c r="E124" s="89"/>
      <c r="I124" s="90">
        <f t="shared" si="10"/>
        <v>0</v>
      </c>
      <c r="J124" s="115">
        <f t="shared" si="10"/>
        <v>0</v>
      </c>
      <c r="K124" s="115">
        <f t="shared" si="10"/>
        <v>0</v>
      </c>
      <c r="L124" s="115">
        <f t="shared" si="10"/>
        <v>0</v>
      </c>
      <c r="M124" s="115">
        <f t="shared" si="10"/>
        <v>0</v>
      </c>
      <c r="N124" s="115">
        <f t="shared" si="10"/>
        <v>0</v>
      </c>
      <c r="O124" s="115">
        <f t="shared" si="10"/>
        <v>0</v>
      </c>
      <c r="P124" s="115">
        <f t="shared" si="10"/>
        <v>0</v>
      </c>
      <c r="Q124" s="115">
        <f t="shared" si="8"/>
        <v>0</v>
      </c>
    </row>
    <row r="125" spans="2:17" ht="15" hidden="1" outlineLevel="1" x14ac:dyDescent="0.25">
      <c r="B125" s="9"/>
      <c r="C125" s="25" t="s">
        <v>2</v>
      </c>
      <c r="D125" s="25"/>
      <c r="E125" s="89"/>
      <c r="I125" s="90">
        <f>I114*$Q$40</f>
        <v>0</v>
      </c>
      <c r="J125" s="115">
        <f>J114*$Q$40</f>
        <v>0</v>
      </c>
      <c r="K125" s="115">
        <f t="shared" ref="K125:P125" si="11">K114*$Q$40</f>
        <v>0</v>
      </c>
      <c r="L125" s="115">
        <f t="shared" si="11"/>
        <v>0</v>
      </c>
      <c r="M125" s="115">
        <f t="shared" si="11"/>
        <v>0</v>
      </c>
      <c r="N125" s="115">
        <f t="shared" si="11"/>
        <v>0</v>
      </c>
      <c r="O125" s="115">
        <f t="shared" si="11"/>
        <v>0</v>
      </c>
      <c r="P125" s="115">
        <f t="shared" si="11"/>
        <v>0</v>
      </c>
      <c r="Q125" s="115">
        <f t="shared" si="8"/>
        <v>0</v>
      </c>
    </row>
    <row r="126" spans="2:17" ht="15.75" hidden="1" outlineLevel="1" thickBot="1" x14ac:dyDescent="0.3">
      <c r="B126" s="9"/>
      <c r="C126" s="25" t="s">
        <v>0</v>
      </c>
      <c r="D126" s="25"/>
      <c r="E126" s="89"/>
      <c r="I126" s="90">
        <f t="shared" si="10"/>
        <v>0</v>
      </c>
      <c r="J126" s="115">
        <f t="shared" si="10"/>
        <v>0</v>
      </c>
      <c r="K126" s="115">
        <f t="shared" si="10"/>
        <v>0</v>
      </c>
      <c r="L126" s="115">
        <f t="shared" si="10"/>
        <v>0</v>
      </c>
      <c r="M126" s="115">
        <f t="shared" si="10"/>
        <v>0</v>
      </c>
      <c r="N126" s="115">
        <f t="shared" si="10"/>
        <v>0</v>
      </c>
      <c r="O126" s="115">
        <f t="shared" si="10"/>
        <v>0</v>
      </c>
      <c r="P126" s="115">
        <f t="shared" si="10"/>
        <v>0</v>
      </c>
      <c r="Q126" s="115">
        <f t="shared" si="8"/>
        <v>0</v>
      </c>
    </row>
    <row r="127" spans="2:17" hidden="1" outlineLevel="1" x14ac:dyDescent="0.2">
      <c r="B127" s="30"/>
      <c r="C127" s="3"/>
      <c r="D127" s="3"/>
      <c r="E127" s="5"/>
      <c r="F127" s="3"/>
      <c r="G127" s="3"/>
      <c r="H127" s="3"/>
      <c r="I127" s="72"/>
      <c r="J127" s="116"/>
      <c r="K127" s="116"/>
      <c r="L127" s="129"/>
      <c r="M127" s="116"/>
      <c r="N127" s="129"/>
      <c r="O127" s="116"/>
      <c r="P127" s="130"/>
      <c r="Q127" s="116"/>
    </row>
    <row r="128" spans="2:17" ht="15.75" hidden="1" outlineLevel="1" thickBot="1" x14ac:dyDescent="0.3">
      <c r="B128" s="80"/>
      <c r="C128" s="22"/>
      <c r="D128" s="22"/>
      <c r="E128" s="99"/>
      <c r="F128" s="22"/>
      <c r="G128" s="22"/>
      <c r="H128" s="22"/>
      <c r="I128" s="98">
        <f>SUM(I120:I126)</f>
        <v>0</v>
      </c>
      <c r="J128" s="131">
        <f>SUM(J120:J126)</f>
        <v>0</v>
      </c>
      <c r="K128" s="131">
        <f t="shared" ref="K128:P128" si="12">SUM(K120:K126)</f>
        <v>0</v>
      </c>
      <c r="L128" s="131"/>
      <c r="M128" s="131">
        <f t="shared" si="12"/>
        <v>0</v>
      </c>
      <c r="N128" s="131">
        <f t="shared" si="12"/>
        <v>0</v>
      </c>
      <c r="O128" s="131">
        <f t="shared" si="12"/>
        <v>0</v>
      </c>
      <c r="P128" s="131">
        <f t="shared" si="12"/>
        <v>0</v>
      </c>
      <c r="Q128" s="117">
        <f>SUM(Q120:Q127)</f>
        <v>0</v>
      </c>
    </row>
    <row r="129" hidden="1" outlineLevel="1" x14ac:dyDescent="0.2"/>
    <row r="130" collapsed="1" x14ac:dyDescent="0.2"/>
    <row r="151" spans="2:2" ht="15.75" outlineLevel="1" x14ac:dyDescent="0.25">
      <c r="B151" s="148" t="s">
        <v>77</v>
      </c>
    </row>
    <row r="152" spans="2:2" ht="15.75" outlineLevel="1" x14ac:dyDescent="0.25">
      <c r="B152" s="148" t="s">
        <v>80</v>
      </c>
    </row>
    <row r="153" spans="2:2" ht="15.75" outlineLevel="1" x14ac:dyDescent="0.25">
      <c r="B153" s="148" t="s">
        <v>76</v>
      </c>
    </row>
    <row r="154" spans="2:2" ht="15.75" outlineLevel="1" x14ac:dyDescent="0.25">
      <c r="B154" s="148" t="s">
        <v>81</v>
      </c>
    </row>
    <row r="155" spans="2:2" ht="15.75" outlineLevel="1" x14ac:dyDescent="0.25">
      <c r="B155" s="148" t="s">
        <v>78</v>
      </c>
    </row>
    <row r="156" spans="2:2" ht="15.75" outlineLevel="1" x14ac:dyDescent="0.25">
      <c r="B156" s="148" t="s">
        <v>82</v>
      </c>
    </row>
    <row r="157" spans="2:2" ht="15.75" outlineLevel="1" x14ac:dyDescent="0.25">
      <c r="B157" s="148" t="s">
        <v>79</v>
      </c>
    </row>
    <row r="158" spans="2:2" ht="15.75" outlineLevel="1" x14ac:dyDescent="0.25">
      <c r="B158" s="148" t="s">
        <v>83</v>
      </c>
    </row>
    <row r="159" spans="2:2" ht="15.75" outlineLevel="1" x14ac:dyDescent="0.25">
      <c r="B159" s="148" t="s">
        <v>73</v>
      </c>
    </row>
    <row r="160" spans="2:2" outlineLevel="1" x14ac:dyDescent="0.2"/>
    <row r="162" spans="2:3" ht="15" thickBot="1" x14ac:dyDescent="0.25"/>
    <row r="163" spans="2:3" ht="16.5" thickBot="1" x14ac:dyDescent="0.3">
      <c r="B163" s="157" t="b">
        <f>ISNUMBER(SEARCH("intermediate",C14))</f>
        <v>0</v>
      </c>
      <c r="C163" s="158" t="s">
        <v>75</v>
      </c>
    </row>
  </sheetData>
  <dataConsolidate>
    <dataRefs count="2">
      <dataRef ref="A113:IV117" sheet="Majors TSB Blank 2018" r:id="rId1"/>
      <dataRef ref="A122:IV124" sheet="Majors TSB Blank 2018" r:id="rId2"/>
    </dataRefs>
  </dataConsolidate>
  <mergeCells count="150">
    <mergeCell ref="B28:D28"/>
    <mergeCell ref="I27:I28"/>
    <mergeCell ref="J27:J28"/>
    <mergeCell ref="K27:K28"/>
    <mergeCell ref="N27:N28"/>
    <mergeCell ref="O27:O28"/>
    <mergeCell ref="P27:P28"/>
    <mergeCell ref="Q27:Q28"/>
    <mergeCell ref="L27:M28"/>
    <mergeCell ref="B27:D27"/>
    <mergeCell ref="B80:J80"/>
    <mergeCell ref="C4:I4"/>
    <mergeCell ref="K4:N4"/>
    <mergeCell ref="C6:I6"/>
    <mergeCell ref="M6:N6"/>
    <mergeCell ref="P6:Q6"/>
    <mergeCell ref="K8:M8"/>
    <mergeCell ref="P8:Q8"/>
    <mergeCell ref="K17:K18"/>
    <mergeCell ref="L17:M18"/>
    <mergeCell ref="N17:N18"/>
    <mergeCell ref="O17:O18"/>
    <mergeCell ref="P17:P18"/>
    <mergeCell ref="Q17:Q18"/>
    <mergeCell ref="K10:M10"/>
    <mergeCell ref="P10:Q10"/>
    <mergeCell ref="C13:N13"/>
    <mergeCell ref="B16:D18"/>
    <mergeCell ref="E16:E18"/>
    <mergeCell ref="F16:F18"/>
    <mergeCell ref="I16:I18"/>
    <mergeCell ref="J16:Q16"/>
    <mergeCell ref="J17:J18"/>
    <mergeCell ref="C14:J14"/>
    <mergeCell ref="O19:O20"/>
    <mergeCell ref="P19:P20"/>
    <mergeCell ref="Q19:Q20"/>
    <mergeCell ref="B20:D20"/>
    <mergeCell ref="B21:D21"/>
    <mergeCell ref="I21:I22"/>
    <mergeCell ref="J21:J22"/>
    <mergeCell ref="K21:K22"/>
    <mergeCell ref="L21:M22"/>
    <mergeCell ref="N21:N22"/>
    <mergeCell ref="B19:D19"/>
    <mergeCell ref="I19:I20"/>
    <mergeCell ref="J19:J20"/>
    <mergeCell ref="K19:K20"/>
    <mergeCell ref="L19:M20"/>
    <mergeCell ref="N19:N20"/>
    <mergeCell ref="O21:O22"/>
    <mergeCell ref="P21:P22"/>
    <mergeCell ref="Q21:Q22"/>
    <mergeCell ref="B22:D22"/>
    <mergeCell ref="O23:O24"/>
    <mergeCell ref="P23:P24"/>
    <mergeCell ref="Q23:Q24"/>
    <mergeCell ref="B24:D24"/>
    <mergeCell ref="B25:D25"/>
    <mergeCell ref="I25:I26"/>
    <mergeCell ref="J25:J26"/>
    <mergeCell ref="K25:K26"/>
    <mergeCell ref="L25:M26"/>
    <mergeCell ref="N25:N26"/>
    <mergeCell ref="B23:D23"/>
    <mergeCell ref="I23:I24"/>
    <mergeCell ref="J23:J24"/>
    <mergeCell ref="K23:K24"/>
    <mergeCell ref="L23:M24"/>
    <mergeCell ref="N23:N24"/>
    <mergeCell ref="O25:O26"/>
    <mergeCell ref="P25:P26"/>
    <mergeCell ref="Q25:Q26"/>
    <mergeCell ref="B26:D26"/>
    <mergeCell ref="O31:O32"/>
    <mergeCell ref="P31:P32"/>
    <mergeCell ref="Q31:Q32"/>
    <mergeCell ref="B32:D32"/>
    <mergeCell ref="B33:D33"/>
    <mergeCell ref="L33:M33"/>
    <mergeCell ref="O29:O30"/>
    <mergeCell ref="P29:P30"/>
    <mergeCell ref="Q29:Q30"/>
    <mergeCell ref="B30:D30"/>
    <mergeCell ref="B31:D31"/>
    <mergeCell ref="I31:I32"/>
    <mergeCell ref="J31:J32"/>
    <mergeCell ref="K31:K32"/>
    <mergeCell ref="L31:M32"/>
    <mergeCell ref="N31:N32"/>
    <mergeCell ref="B29:D29"/>
    <mergeCell ref="I29:I30"/>
    <mergeCell ref="J29:J30"/>
    <mergeCell ref="K29:K30"/>
    <mergeCell ref="L29:M30"/>
    <mergeCell ref="N29:N30"/>
    <mergeCell ref="J41:O41"/>
    <mergeCell ref="J42:O42"/>
    <mergeCell ref="J43:O43"/>
    <mergeCell ref="J44:O44"/>
    <mergeCell ref="J45:O45"/>
    <mergeCell ref="J46:O46"/>
    <mergeCell ref="J35:O35"/>
    <mergeCell ref="J36:O36"/>
    <mergeCell ref="J37:O37"/>
    <mergeCell ref="J38:O38"/>
    <mergeCell ref="J39:O39"/>
    <mergeCell ref="J40:O40"/>
    <mergeCell ref="L51:M51"/>
    <mergeCell ref="B52:D52"/>
    <mergeCell ref="L52:M52"/>
    <mergeCell ref="B53:D53"/>
    <mergeCell ref="L53:M53"/>
    <mergeCell ref="B49:D50"/>
    <mergeCell ref="E49:E50"/>
    <mergeCell ref="F49:F50"/>
    <mergeCell ref="I49:I50"/>
    <mergeCell ref="J49:Q49"/>
    <mergeCell ref="L50:M50"/>
    <mergeCell ref="B51:D51"/>
    <mergeCell ref="B54:D54"/>
    <mergeCell ref="L54:M54"/>
    <mergeCell ref="B55:D55"/>
    <mergeCell ref="L55:M55"/>
    <mergeCell ref="B56:D56"/>
    <mergeCell ref="L56:M56"/>
    <mergeCell ref="B66:C66"/>
    <mergeCell ref="O66:Q66"/>
    <mergeCell ref="O60:Q60"/>
    <mergeCell ref="B62:C62"/>
    <mergeCell ref="O62:Q62"/>
    <mergeCell ref="B63:C63"/>
    <mergeCell ref="O63:Q63"/>
    <mergeCell ref="B64:C64"/>
    <mergeCell ref="O64:Q64"/>
    <mergeCell ref="B70:C70"/>
    <mergeCell ref="B75:C75"/>
    <mergeCell ref="O75:Q75"/>
    <mergeCell ref="B76:C76"/>
    <mergeCell ref="O76:Q76"/>
    <mergeCell ref="B78:C78"/>
    <mergeCell ref="O78:Q78"/>
    <mergeCell ref="B57:D57"/>
    <mergeCell ref="L57:M57"/>
    <mergeCell ref="B58:D58"/>
    <mergeCell ref="L58:M58"/>
    <mergeCell ref="B60:C60"/>
    <mergeCell ref="F60:I60"/>
    <mergeCell ref="B68:E68"/>
    <mergeCell ref="K68:Q68"/>
  </mergeCells>
  <conditionalFormatting sqref="J51:Q57 I93:P106 I109:P115 I120:P126">
    <cfRule type="cellIs" dxfId="1" priority="5" stopIfTrue="1" operator="notEqual">
      <formula>0</formula>
    </cfRule>
  </conditionalFormatting>
  <conditionalFormatting sqref="R1:R90 A2:R2 A2:A90 K14:Q14 B87:Q87 A90:R90">
    <cfRule type="expression" dxfId="0" priority="3">
      <formula>$B$163=TRUE</formula>
    </cfRule>
  </conditionalFormatting>
  <dataValidations count="3">
    <dataValidation type="date" errorStyle="information" allowBlank="1" showInputMessage="1" showErrorMessage="1" errorTitle="DATE FORMAT" error="WRONG DATE FORMAT" promptTitle="DATE FORMAT" prompt="ENTER DATE AS DD/MM/YYYY" sqref="K8" xr:uid="{00000000-0002-0000-0000-000000000000}">
      <formula1>1</formula1>
      <formula2>72686</formula2>
    </dataValidation>
    <dataValidation type="date" errorStyle="information" showInputMessage="1" showErrorMessage="1" errorTitle="DATE FORMAT" error="WRONG DATE FORMAT" promptTitle="Date Format" prompt="ENTER DATE AS DD/MM/YYYY" sqref="P8" xr:uid="{00000000-0002-0000-0000-000001000000}">
      <formula1>1900</formula1>
      <formula2>72957</formula2>
    </dataValidation>
    <dataValidation type="list" allowBlank="1" showInputMessage="1" showErrorMessage="1" sqref="C14" xr:uid="{00000000-0002-0000-0000-000002000000}">
      <formula1>$B$151:$B$159</formula1>
    </dataValidation>
  </dataValidations>
  <printOptions horizontalCentered="1" verticalCentered="1"/>
  <pageMargins left="0.35433070866141736" right="0" top="0.59055118110236227" bottom="0.59055118110236227" header="0" footer="0"/>
  <pageSetup paperSize="9" scale="47" orientation="portrait" r:id="rId3"/>
  <headerFooter>
    <oddHeader>&amp;C&amp;"-,Bold"&amp;20Total Scheme Budget Sheet - Majors Projects</oddHeader>
    <oddFooter xml:space="preserve">&amp;L&amp;"-,Regular"&amp;14&amp;D&amp;C&amp;"-,Italic"&amp;14A scanned copy of this signed budget sheet must be saved in the project’s Deliverables folder and emailed to Project Services &amp;R&amp;"-,Regular"&amp;14COM-ADW-004-01 </oddFooter>
  </headerFooter>
  <ignoredErrors>
    <ignoredError sqref="K33 N33:P33" formulaRange="1"/>
    <ignoredError sqref="F68" evalError="1"/>
    <ignoredError sqref="I125:J125 K125:P125" 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33377-0300-4884-927A-9D5CECBD7270}">
  <dimension ref="A1:N67"/>
  <sheetViews>
    <sheetView zoomScale="110" zoomScaleNormal="110" workbookViewId="0">
      <selection activeCell="G64" sqref="G64"/>
    </sheetView>
  </sheetViews>
  <sheetFormatPr defaultRowHeight="12" x14ac:dyDescent="0.2"/>
  <cols>
    <col min="1" max="1" width="2.28515625" style="233" customWidth="1"/>
    <col min="2" max="2" width="14.28515625" style="233" customWidth="1"/>
    <col min="3" max="3" width="16.5703125" style="233" customWidth="1"/>
    <col min="4" max="4" width="19.42578125" style="233" customWidth="1"/>
    <col min="5" max="5" width="6.42578125" style="233" customWidth="1"/>
    <col min="6" max="6" width="13.28515625" style="233" customWidth="1"/>
    <col min="7" max="7" width="17.7109375" style="233" bestFit="1" customWidth="1"/>
    <col min="8" max="8" width="2.28515625" style="233" customWidth="1"/>
    <col min="9" max="253" width="9.140625" style="233"/>
    <col min="254" max="254" width="3.42578125" style="233" customWidth="1"/>
    <col min="255" max="255" width="5.140625" style="233" customWidth="1"/>
    <col min="256" max="256" width="46.28515625" style="233" customWidth="1"/>
    <col min="257" max="257" width="13.7109375" style="233" customWidth="1"/>
    <col min="258" max="258" width="9.140625" style="233"/>
    <col min="259" max="259" width="14.140625" style="233" customWidth="1"/>
    <col min="260" max="260" width="15.85546875" style="233" customWidth="1"/>
    <col min="261" max="261" width="1.5703125" style="233" customWidth="1"/>
    <col min="262" max="509" width="9.140625" style="233"/>
    <col min="510" max="510" width="3.42578125" style="233" customWidth="1"/>
    <col min="511" max="511" width="5.140625" style="233" customWidth="1"/>
    <col min="512" max="512" width="46.28515625" style="233" customWidth="1"/>
    <col min="513" max="513" width="13.7109375" style="233" customWidth="1"/>
    <col min="514" max="514" width="9.140625" style="233"/>
    <col min="515" max="515" width="14.140625" style="233" customWidth="1"/>
    <col min="516" max="516" width="15.85546875" style="233" customWidth="1"/>
    <col min="517" max="517" width="1.5703125" style="233" customWidth="1"/>
    <col min="518" max="765" width="9.140625" style="233"/>
    <col min="766" max="766" width="3.42578125" style="233" customWidth="1"/>
    <col min="767" max="767" width="5.140625" style="233" customWidth="1"/>
    <col min="768" max="768" width="46.28515625" style="233" customWidth="1"/>
    <col min="769" max="769" width="13.7109375" style="233" customWidth="1"/>
    <col min="770" max="770" width="9.140625" style="233"/>
    <col min="771" max="771" width="14.140625" style="233" customWidth="1"/>
    <col min="772" max="772" width="15.85546875" style="233" customWidth="1"/>
    <col min="773" max="773" width="1.5703125" style="233" customWidth="1"/>
    <col min="774" max="1021" width="9.140625" style="233"/>
    <col min="1022" max="1022" width="3.42578125" style="233" customWidth="1"/>
    <col min="1023" max="1023" width="5.140625" style="233" customWidth="1"/>
    <col min="1024" max="1024" width="46.28515625" style="233" customWidth="1"/>
    <col min="1025" max="1025" width="13.7109375" style="233" customWidth="1"/>
    <col min="1026" max="1026" width="9.140625" style="233"/>
    <col min="1027" max="1027" width="14.140625" style="233" customWidth="1"/>
    <col min="1028" max="1028" width="15.85546875" style="233" customWidth="1"/>
    <col min="1029" max="1029" width="1.5703125" style="233" customWidth="1"/>
    <col min="1030" max="1277" width="9.140625" style="233"/>
    <col min="1278" max="1278" width="3.42578125" style="233" customWidth="1"/>
    <col min="1279" max="1279" width="5.140625" style="233" customWidth="1"/>
    <col min="1280" max="1280" width="46.28515625" style="233" customWidth="1"/>
    <col min="1281" max="1281" width="13.7109375" style="233" customWidth="1"/>
    <col min="1282" max="1282" width="9.140625" style="233"/>
    <col min="1283" max="1283" width="14.140625" style="233" customWidth="1"/>
    <col min="1284" max="1284" width="15.85546875" style="233" customWidth="1"/>
    <col min="1285" max="1285" width="1.5703125" style="233" customWidth="1"/>
    <col min="1286" max="1533" width="9.140625" style="233"/>
    <col min="1534" max="1534" width="3.42578125" style="233" customWidth="1"/>
    <col min="1535" max="1535" width="5.140625" style="233" customWidth="1"/>
    <col min="1536" max="1536" width="46.28515625" style="233" customWidth="1"/>
    <col min="1537" max="1537" width="13.7109375" style="233" customWidth="1"/>
    <col min="1538" max="1538" width="9.140625" style="233"/>
    <col min="1539" max="1539" width="14.140625" style="233" customWidth="1"/>
    <col min="1540" max="1540" width="15.85546875" style="233" customWidth="1"/>
    <col min="1541" max="1541" width="1.5703125" style="233" customWidth="1"/>
    <col min="1542" max="1789" width="9.140625" style="233"/>
    <col min="1790" max="1790" width="3.42578125" style="233" customWidth="1"/>
    <col min="1791" max="1791" width="5.140625" style="233" customWidth="1"/>
    <col min="1792" max="1792" width="46.28515625" style="233" customWidth="1"/>
    <col min="1793" max="1793" width="13.7109375" style="233" customWidth="1"/>
    <col min="1794" max="1794" width="9.140625" style="233"/>
    <col min="1795" max="1795" width="14.140625" style="233" customWidth="1"/>
    <col min="1796" max="1796" width="15.85546875" style="233" customWidth="1"/>
    <col min="1797" max="1797" width="1.5703125" style="233" customWidth="1"/>
    <col min="1798" max="2045" width="9.140625" style="233"/>
    <col min="2046" max="2046" width="3.42578125" style="233" customWidth="1"/>
    <col min="2047" max="2047" width="5.140625" style="233" customWidth="1"/>
    <col min="2048" max="2048" width="46.28515625" style="233" customWidth="1"/>
    <col min="2049" max="2049" width="13.7109375" style="233" customWidth="1"/>
    <col min="2050" max="2050" width="9.140625" style="233"/>
    <col min="2051" max="2051" width="14.140625" style="233" customWidth="1"/>
    <col min="2052" max="2052" width="15.85546875" style="233" customWidth="1"/>
    <col min="2053" max="2053" width="1.5703125" style="233" customWidth="1"/>
    <col min="2054" max="2301" width="9.140625" style="233"/>
    <col min="2302" max="2302" width="3.42578125" style="233" customWidth="1"/>
    <col min="2303" max="2303" width="5.140625" style="233" customWidth="1"/>
    <col min="2304" max="2304" width="46.28515625" style="233" customWidth="1"/>
    <col min="2305" max="2305" width="13.7109375" style="233" customWidth="1"/>
    <col min="2306" max="2306" width="9.140625" style="233"/>
    <col min="2307" max="2307" width="14.140625" style="233" customWidth="1"/>
    <col min="2308" max="2308" width="15.85546875" style="233" customWidth="1"/>
    <col min="2309" max="2309" width="1.5703125" style="233" customWidth="1"/>
    <col min="2310" max="2557" width="9.140625" style="233"/>
    <col min="2558" max="2558" width="3.42578125" style="233" customWidth="1"/>
    <col min="2559" max="2559" width="5.140625" style="233" customWidth="1"/>
    <col min="2560" max="2560" width="46.28515625" style="233" customWidth="1"/>
    <col min="2561" max="2561" width="13.7109375" style="233" customWidth="1"/>
    <col min="2562" max="2562" width="9.140625" style="233"/>
    <col min="2563" max="2563" width="14.140625" style="233" customWidth="1"/>
    <col min="2564" max="2564" width="15.85546875" style="233" customWidth="1"/>
    <col min="2565" max="2565" width="1.5703125" style="233" customWidth="1"/>
    <col min="2566" max="2813" width="9.140625" style="233"/>
    <col min="2814" max="2814" width="3.42578125" style="233" customWidth="1"/>
    <col min="2815" max="2815" width="5.140625" style="233" customWidth="1"/>
    <col min="2816" max="2816" width="46.28515625" style="233" customWidth="1"/>
    <col min="2817" max="2817" width="13.7109375" style="233" customWidth="1"/>
    <col min="2818" max="2818" width="9.140625" style="233"/>
    <col min="2819" max="2819" width="14.140625" style="233" customWidth="1"/>
    <col min="2820" max="2820" width="15.85546875" style="233" customWidth="1"/>
    <col min="2821" max="2821" width="1.5703125" style="233" customWidth="1"/>
    <col min="2822" max="3069" width="9.140625" style="233"/>
    <col min="3070" max="3070" width="3.42578125" style="233" customWidth="1"/>
    <col min="3071" max="3071" width="5.140625" style="233" customWidth="1"/>
    <col min="3072" max="3072" width="46.28515625" style="233" customWidth="1"/>
    <col min="3073" max="3073" width="13.7109375" style="233" customWidth="1"/>
    <col min="3074" max="3074" width="9.140625" style="233"/>
    <col min="3075" max="3075" width="14.140625" style="233" customWidth="1"/>
    <col min="3076" max="3076" width="15.85546875" style="233" customWidth="1"/>
    <col min="3077" max="3077" width="1.5703125" style="233" customWidth="1"/>
    <col min="3078" max="3325" width="9.140625" style="233"/>
    <col min="3326" max="3326" width="3.42578125" style="233" customWidth="1"/>
    <col min="3327" max="3327" width="5.140625" style="233" customWidth="1"/>
    <col min="3328" max="3328" width="46.28515625" style="233" customWidth="1"/>
    <col min="3329" max="3329" width="13.7109375" style="233" customWidth="1"/>
    <col min="3330" max="3330" width="9.140625" style="233"/>
    <col min="3331" max="3331" width="14.140625" style="233" customWidth="1"/>
    <col min="3332" max="3332" width="15.85546875" style="233" customWidth="1"/>
    <col min="3333" max="3333" width="1.5703125" style="233" customWidth="1"/>
    <col min="3334" max="3581" width="9.140625" style="233"/>
    <col min="3582" max="3582" width="3.42578125" style="233" customWidth="1"/>
    <col min="3583" max="3583" width="5.140625" style="233" customWidth="1"/>
    <col min="3584" max="3584" width="46.28515625" style="233" customWidth="1"/>
    <col min="3585" max="3585" width="13.7109375" style="233" customWidth="1"/>
    <col min="3586" max="3586" width="9.140625" style="233"/>
    <col min="3587" max="3587" width="14.140625" style="233" customWidth="1"/>
    <col min="3588" max="3588" width="15.85546875" style="233" customWidth="1"/>
    <col min="3589" max="3589" width="1.5703125" style="233" customWidth="1"/>
    <col min="3590" max="3837" width="9.140625" style="233"/>
    <col min="3838" max="3838" width="3.42578125" style="233" customWidth="1"/>
    <col min="3839" max="3839" width="5.140625" style="233" customWidth="1"/>
    <col min="3840" max="3840" width="46.28515625" style="233" customWidth="1"/>
    <col min="3841" max="3841" width="13.7109375" style="233" customWidth="1"/>
    <col min="3842" max="3842" width="9.140625" style="233"/>
    <col min="3843" max="3843" width="14.140625" style="233" customWidth="1"/>
    <col min="3844" max="3844" width="15.85546875" style="233" customWidth="1"/>
    <col min="3845" max="3845" width="1.5703125" style="233" customWidth="1"/>
    <col min="3846" max="4093" width="9.140625" style="233"/>
    <col min="4094" max="4094" width="3.42578125" style="233" customWidth="1"/>
    <col min="4095" max="4095" width="5.140625" style="233" customWidth="1"/>
    <col min="4096" max="4096" width="46.28515625" style="233" customWidth="1"/>
    <col min="4097" max="4097" width="13.7109375" style="233" customWidth="1"/>
    <col min="4098" max="4098" width="9.140625" style="233"/>
    <col min="4099" max="4099" width="14.140625" style="233" customWidth="1"/>
    <col min="4100" max="4100" width="15.85546875" style="233" customWidth="1"/>
    <col min="4101" max="4101" width="1.5703125" style="233" customWidth="1"/>
    <col min="4102" max="4349" width="9.140625" style="233"/>
    <col min="4350" max="4350" width="3.42578125" style="233" customWidth="1"/>
    <col min="4351" max="4351" width="5.140625" style="233" customWidth="1"/>
    <col min="4352" max="4352" width="46.28515625" style="233" customWidth="1"/>
    <col min="4353" max="4353" width="13.7109375" style="233" customWidth="1"/>
    <col min="4354" max="4354" width="9.140625" style="233"/>
    <col min="4355" max="4355" width="14.140625" style="233" customWidth="1"/>
    <col min="4356" max="4356" width="15.85546875" style="233" customWidth="1"/>
    <col min="4357" max="4357" width="1.5703125" style="233" customWidth="1"/>
    <col min="4358" max="4605" width="9.140625" style="233"/>
    <col min="4606" max="4606" width="3.42578125" style="233" customWidth="1"/>
    <col min="4607" max="4607" width="5.140625" style="233" customWidth="1"/>
    <col min="4608" max="4608" width="46.28515625" style="233" customWidth="1"/>
    <col min="4609" max="4609" width="13.7109375" style="233" customWidth="1"/>
    <col min="4610" max="4610" width="9.140625" style="233"/>
    <col min="4611" max="4611" width="14.140625" style="233" customWidth="1"/>
    <col min="4612" max="4612" width="15.85546875" style="233" customWidth="1"/>
    <col min="4613" max="4613" width="1.5703125" style="233" customWidth="1"/>
    <col min="4614" max="4861" width="9.140625" style="233"/>
    <col min="4862" max="4862" width="3.42578125" style="233" customWidth="1"/>
    <col min="4863" max="4863" width="5.140625" style="233" customWidth="1"/>
    <col min="4864" max="4864" width="46.28515625" style="233" customWidth="1"/>
    <col min="4865" max="4865" width="13.7109375" style="233" customWidth="1"/>
    <col min="4866" max="4866" width="9.140625" style="233"/>
    <col min="4867" max="4867" width="14.140625" style="233" customWidth="1"/>
    <col min="4868" max="4868" width="15.85546875" style="233" customWidth="1"/>
    <col min="4869" max="4869" width="1.5703125" style="233" customWidth="1"/>
    <col min="4870" max="5117" width="9.140625" style="233"/>
    <col min="5118" max="5118" width="3.42578125" style="233" customWidth="1"/>
    <col min="5119" max="5119" width="5.140625" style="233" customWidth="1"/>
    <col min="5120" max="5120" width="46.28515625" style="233" customWidth="1"/>
    <col min="5121" max="5121" width="13.7109375" style="233" customWidth="1"/>
    <col min="5122" max="5122" width="9.140625" style="233"/>
    <col min="5123" max="5123" width="14.140625" style="233" customWidth="1"/>
    <col min="5124" max="5124" width="15.85546875" style="233" customWidth="1"/>
    <col min="5125" max="5125" width="1.5703125" style="233" customWidth="1"/>
    <col min="5126" max="5373" width="9.140625" style="233"/>
    <col min="5374" max="5374" width="3.42578125" style="233" customWidth="1"/>
    <col min="5375" max="5375" width="5.140625" style="233" customWidth="1"/>
    <col min="5376" max="5376" width="46.28515625" style="233" customWidth="1"/>
    <col min="5377" max="5377" width="13.7109375" style="233" customWidth="1"/>
    <col min="5378" max="5378" width="9.140625" style="233"/>
    <col min="5379" max="5379" width="14.140625" style="233" customWidth="1"/>
    <col min="5380" max="5380" width="15.85546875" style="233" customWidth="1"/>
    <col min="5381" max="5381" width="1.5703125" style="233" customWidth="1"/>
    <col min="5382" max="5629" width="9.140625" style="233"/>
    <col min="5630" max="5630" width="3.42578125" style="233" customWidth="1"/>
    <col min="5631" max="5631" width="5.140625" style="233" customWidth="1"/>
    <col min="5632" max="5632" width="46.28515625" style="233" customWidth="1"/>
    <col min="5633" max="5633" width="13.7109375" style="233" customWidth="1"/>
    <col min="5634" max="5634" width="9.140625" style="233"/>
    <col min="5635" max="5635" width="14.140625" style="233" customWidth="1"/>
    <col min="5636" max="5636" width="15.85546875" style="233" customWidth="1"/>
    <col min="5637" max="5637" width="1.5703125" style="233" customWidth="1"/>
    <col min="5638" max="5885" width="9.140625" style="233"/>
    <col min="5886" max="5886" width="3.42578125" style="233" customWidth="1"/>
    <col min="5887" max="5887" width="5.140625" style="233" customWidth="1"/>
    <col min="5888" max="5888" width="46.28515625" style="233" customWidth="1"/>
    <col min="5889" max="5889" width="13.7109375" style="233" customWidth="1"/>
    <col min="5890" max="5890" width="9.140625" style="233"/>
    <col min="5891" max="5891" width="14.140625" style="233" customWidth="1"/>
    <col min="5892" max="5892" width="15.85546875" style="233" customWidth="1"/>
    <col min="5893" max="5893" width="1.5703125" style="233" customWidth="1"/>
    <col min="5894" max="6141" width="9.140625" style="233"/>
    <col min="6142" max="6142" width="3.42578125" style="233" customWidth="1"/>
    <col min="6143" max="6143" width="5.140625" style="233" customWidth="1"/>
    <col min="6144" max="6144" width="46.28515625" style="233" customWidth="1"/>
    <col min="6145" max="6145" width="13.7109375" style="233" customWidth="1"/>
    <col min="6146" max="6146" width="9.140625" style="233"/>
    <col min="6147" max="6147" width="14.140625" style="233" customWidth="1"/>
    <col min="6148" max="6148" width="15.85546875" style="233" customWidth="1"/>
    <col min="6149" max="6149" width="1.5703125" style="233" customWidth="1"/>
    <col min="6150" max="6397" width="9.140625" style="233"/>
    <col min="6398" max="6398" width="3.42578125" style="233" customWidth="1"/>
    <col min="6399" max="6399" width="5.140625" style="233" customWidth="1"/>
    <col min="6400" max="6400" width="46.28515625" style="233" customWidth="1"/>
    <col min="6401" max="6401" width="13.7109375" style="233" customWidth="1"/>
    <col min="6402" max="6402" width="9.140625" style="233"/>
    <col min="6403" max="6403" width="14.140625" style="233" customWidth="1"/>
    <col min="6404" max="6404" width="15.85546875" style="233" customWidth="1"/>
    <col min="6405" max="6405" width="1.5703125" style="233" customWidth="1"/>
    <col min="6406" max="6653" width="9.140625" style="233"/>
    <col min="6654" max="6654" width="3.42578125" style="233" customWidth="1"/>
    <col min="6655" max="6655" width="5.140625" style="233" customWidth="1"/>
    <col min="6656" max="6656" width="46.28515625" style="233" customWidth="1"/>
    <col min="6657" max="6657" width="13.7109375" style="233" customWidth="1"/>
    <col min="6658" max="6658" width="9.140625" style="233"/>
    <col min="6659" max="6659" width="14.140625" style="233" customWidth="1"/>
    <col min="6660" max="6660" width="15.85546875" style="233" customWidth="1"/>
    <col min="6661" max="6661" width="1.5703125" style="233" customWidth="1"/>
    <col min="6662" max="6909" width="9.140625" style="233"/>
    <col min="6910" max="6910" width="3.42578125" style="233" customWidth="1"/>
    <col min="6911" max="6911" width="5.140625" style="233" customWidth="1"/>
    <col min="6912" max="6912" width="46.28515625" style="233" customWidth="1"/>
    <col min="6913" max="6913" width="13.7109375" style="233" customWidth="1"/>
    <col min="6914" max="6914" width="9.140625" style="233"/>
    <col min="6915" max="6915" width="14.140625" style="233" customWidth="1"/>
    <col min="6916" max="6916" width="15.85546875" style="233" customWidth="1"/>
    <col min="6917" max="6917" width="1.5703125" style="233" customWidth="1"/>
    <col min="6918" max="7165" width="9.140625" style="233"/>
    <col min="7166" max="7166" width="3.42578125" style="233" customWidth="1"/>
    <col min="7167" max="7167" width="5.140625" style="233" customWidth="1"/>
    <col min="7168" max="7168" width="46.28515625" style="233" customWidth="1"/>
    <col min="7169" max="7169" width="13.7109375" style="233" customWidth="1"/>
    <col min="7170" max="7170" width="9.140625" style="233"/>
    <col min="7171" max="7171" width="14.140625" style="233" customWidth="1"/>
    <col min="7172" max="7172" width="15.85546875" style="233" customWidth="1"/>
    <col min="7173" max="7173" width="1.5703125" style="233" customWidth="1"/>
    <col min="7174" max="7421" width="9.140625" style="233"/>
    <col min="7422" max="7422" width="3.42578125" style="233" customWidth="1"/>
    <col min="7423" max="7423" width="5.140625" style="233" customWidth="1"/>
    <col min="7424" max="7424" width="46.28515625" style="233" customWidth="1"/>
    <col min="7425" max="7425" width="13.7109375" style="233" customWidth="1"/>
    <col min="7426" max="7426" width="9.140625" style="233"/>
    <col min="7427" max="7427" width="14.140625" style="233" customWidth="1"/>
    <col min="7428" max="7428" width="15.85546875" style="233" customWidth="1"/>
    <col min="7429" max="7429" width="1.5703125" style="233" customWidth="1"/>
    <col min="7430" max="7677" width="9.140625" style="233"/>
    <col min="7678" max="7678" width="3.42578125" style="233" customWidth="1"/>
    <col min="7679" max="7679" width="5.140625" style="233" customWidth="1"/>
    <col min="7680" max="7680" width="46.28515625" style="233" customWidth="1"/>
    <col min="7681" max="7681" width="13.7109375" style="233" customWidth="1"/>
    <col min="7682" max="7682" width="9.140625" style="233"/>
    <col min="7683" max="7683" width="14.140625" style="233" customWidth="1"/>
    <col min="7684" max="7684" width="15.85546875" style="233" customWidth="1"/>
    <col min="7685" max="7685" width="1.5703125" style="233" customWidth="1"/>
    <col min="7686" max="7933" width="9.140625" style="233"/>
    <col min="7934" max="7934" width="3.42578125" style="233" customWidth="1"/>
    <col min="7935" max="7935" width="5.140625" style="233" customWidth="1"/>
    <col min="7936" max="7936" width="46.28515625" style="233" customWidth="1"/>
    <col min="7937" max="7937" width="13.7109375" style="233" customWidth="1"/>
    <col min="7938" max="7938" width="9.140625" style="233"/>
    <col min="7939" max="7939" width="14.140625" style="233" customWidth="1"/>
    <col min="7940" max="7940" width="15.85546875" style="233" customWidth="1"/>
    <col min="7941" max="7941" width="1.5703125" style="233" customWidth="1"/>
    <col min="7942" max="8189" width="9.140625" style="233"/>
    <col min="8190" max="8190" width="3.42578125" style="233" customWidth="1"/>
    <col min="8191" max="8191" width="5.140625" style="233" customWidth="1"/>
    <col min="8192" max="8192" width="46.28515625" style="233" customWidth="1"/>
    <col min="8193" max="8193" width="13.7109375" style="233" customWidth="1"/>
    <col min="8194" max="8194" width="9.140625" style="233"/>
    <col min="8195" max="8195" width="14.140625" style="233" customWidth="1"/>
    <col min="8196" max="8196" width="15.85546875" style="233" customWidth="1"/>
    <col min="8197" max="8197" width="1.5703125" style="233" customWidth="1"/>
    <col min="8198" max="8445" width="9.140625" style="233"/>
    <col min="8446" max="8446" width="3.42578125" style="233" customWidth="1"/>
    <col min="8447" max="8447" width="5.140625" style="233" customWidth="1"/>
    <col min="8448" max="8448" width="46.28515625" style="233" customWidth="1"/>
    <col min="8449" max="8449" width="13.7109375" style="233" customWidth="1"/>
    <col min="8450" max="8450" width="9.140625" style="233"/>
    <col min="8451" max="8451" width="14.140625" style="233" customWidth="1"/>
    <col min="8452" max="8452" width="15.85546875" style="233" customWidth="1"/>
    <col min="8453" max="8453" width="1.5703125" style="233" customWidth="1"/>
    <col min="8454" max="8701" width="9.140625" style="233"/>
    <col min="8702" max="8702" width="3.42578125" style="233" customWidth="1"/>
    <col min="8703" max="8703" width="5.140625" style="233" customWidth="1"/>
    <col min="8704" max="8704" width="46.28515625" style="233" customWidth="1"/>
    <col min="8705" max="8705" width="13.7109375" style="233" customWidth="1"/>
    <col min="8706" max="8706" width="9.140625" style="233"/>
    <col min="8707" max="8707" width="14.140625" style="233" customWidth="1"/>
    <col min="8708" max="8708" width="15.85546875" style="233" customWidth="1"/>
    <col min="8709" max="8709" width="1.5703125" style="233" customWidth="1"/>
    <col min="8710" max="8957" width="9.140625" style="233"/>
    <col min="8958" max="8958" width="3.42578125" style="233" customWidth="1"/>
    <col min="8959" max="8959" width="5.140625" style="233" customWidth="1"/>
    <col min="8960" max="8960" width="46.28515625" style="233" customWidth="1"/>
    <col min="8961" max="8961" width="13.7109375" style="233" customWidth="1"/>
    <col min="8962" max="8962" width="9.140625" style="233"/>
    <col min="8963" max="8963" width="14.140625" style="233" customWidth="1"/>
    <col min="8964" max="8964" width="15.85546875" style="233" customWidth="1"/>
    <col min="8965" max="8965" width="1.5703125" style="233" customWidth="1"/>
    <col min="8966" max="9213" width="9.140625" style="233"/>
    <col min="9214" max="9214" width="3.42578125" style="233" customWidth="1"/>
    <col min="9215" max="9215" width="5.140625" style="233" customWidth="1"/>
    <col min="9216" max="9216" width="46.28515625" style="233" customWidth="1"/>
    <col min="9217" max="9217" width="13.7109375" style="233" customWidth="1"/>
    <col min="9218" max="9218" width="9.140625" style="233"/>
    <col min="9219" max="9219" width="14.140625" style="233" customWidth="1"/>
    <col min="9220" max="9220" width="15.85546875" style="233" customWidth="1"/>
    <col min="9221" max="9221" width="1.5703125" style="233" customWidth="1"/>
    <col min="9222" max="9469" width="9.140625" style="233"/>
    <col min="9470" max="9470" width="3.42578125" style="233" customWidth="1"/>
    <col min="9471" max="9471" width="5.140625" style="233" customWidth="1"/>
    <col min="9472" max="9472" width="46.28515625" style="233" customWidth="1"/>
    <col min="9473" max="9473" width="13.7109375" style="233" customWidth="1"/>
    <col min="9474" max="9474" width="9.140625" style="233"/>
    <col min="9475" max="9475" width="14.140625" style="233" customWidth="1"/>
    <col min="9476" max="9476" width="15.85546875" style="233" customWidth="1"/>
    <col min="9477" max="9477" width="1.5703125" style="233" customWidth="1"/>
    <col min="9478" max="9725" width="9.140625" style="233"/>
    <col min="9726" max="9726" width="3.42578125" style="233" customWidth="1"/>
    <col min="9727" max="9727" width="5.140625" style="233" customWidth="1"/>
    <col min="9728" max="9728" width="46.28515625" style="233" customWidth="1"/>
    <col min="9729" max="9729" width="13.7109375" style="233" customWidth="1"/>
    <col min="9730" max="9730" width="9.140625" style="233"/>
    <col min="9731" max="9731" width="14.140625" style="233" customWidth="1"/>
    <col min="9732" max="9732" width="15.85546875" style="233" customWidth="1"/>
    <col min="9733" max="9733" width="1.5703125" style="233" customWidth="1"/>
    <col min="9734" max="9981" width="9.140625" style="233"/>
    <col min="9982" max="9982" width="3.42578125" style="233" customWidth="1"/>
    <col min="9983" max="9983" width="5.140625" style="233" customWidth="1"/>
    <col min="9984" max="9984" width="46.28515625" style="233" customWidth="1"/>
    <col min="9985" max="9985" width="13.7109375" style="233" customWidth="1"/>
    <col min="9986" max="9986" width="9.140625" style="233"/>
    <col min="9987" max="9987" width="14.140625" style="233" customWidth="1"/>
    <col min="9988" max="9988" width="15.85546875" style="233" customWidth="1"/>
    <col min="9989" max="9989" width="1.5703125" style="233" customWidth="1"/>
    <col min="9990" max="10237" width="9.140625" style="233"/>
    <col min="10238" max="10238" width="3.42578125" style="233" customWidth="1"/>
    <col min="10239" max="10239" width="5.140625" style="233" customWidth="1"/>
    <col min="10240" max="10240" width="46.28515625" style="233" customWidth="1"/>
    <col min="10241" max="10241" width="13.7109375" style="233" customWidth="1"/>
    <col min="10242" max="10242" width="9.140625" style="233"/>
    <col min="10243" max="10243" width="14.140625" style="233" customWidth="1"/>
    <col min="10244" max="10244" width="15.85546875" style="233" customWidth="1"/>
    <col min="10245" max="10245" width="1.5703125" style="233" customWidth="1"/>
    <col min="10246" max="10493" width="9.140625" style="233"/>
    <col min="10494" max="10494" width="3.42578125" style="233" customWidth="1"/>
    <col min="10495" max="10495" width="5.140625" style="233" customWidth="1"/>
    <col min="10496" max="10496" width="46.28515625" style="233" customWidth="1"/>
    <col min="10497" max="10497" width="13.7109375" style="233" customWidth="1"/>
    <col min="10498" max="10498" width="9.140625" style="233"/>
    <col min="10499" max="10499" width="14.140625" style="233" customWidth="1"/>
    <col min="10500" max="10500" width="15.85546875" style="233" customWidth="1"/>
    <col min="10501" max="10501" width="1.5703125" style="233" customWidth="1"/>
    <col min="10502" max="10749" width="9.140625" style="233"/>
    <col min="10750" max="10750" width="3.42578125" style="233" customWidth="1"/>
    <col min="10751" max="10751" width="5.140625" style="233" customWidth="1"/>
    <col min="10752" max="10752" width="46.28515625" style="233" customWidth="1"/>
    <col min="10753" max="10753" width="13.7109375" style="233" customWidth="1"/>
    <col min="10754" max="10754" width="9.140625" style="233"/>
    <col min="10755" max="10755" width="14.140625" style="233" customWidth="1"/>
    <col min="10756" max="10756" width="15.85546875" style="233" customWidth="1"/>
    <col min="10757" max="10757" width="1.5703125" style="233" customWidth="1"/>
    <col min="10758" max="11005" width="9.140625" style="233"/>
    <col min="11006" max="11006" width="3.42578125" style="233" customWidth="1"/>
    <col min="11007" max="11007" width="5.140625" style="233" customWidth="1"/>
    <col min="11008" max="11008" width="46.28515625" style="233" customWidth="1"/>
    <col min="11009" max="11009" width="13.7109375" style="233" customWidth="1"/>
    <col min="11010" max="11010" width="9.140625" style="233"/>
    <col min="11011" max="11011" width="14.140625" style="233" customWidth="1"/>
    <col min="11012" max="11012" width="15.85546875" style="233" customWidth="1"/>
    <col min="11013" max="11013" width="1.5703125" style="233" customWidth="1"/>
    <col min="11014" max="11261" width="9.140625" style="233"/>
    <col min="11262" max="11262" width="3.42578125" style="233" customWidth="1"/>
    <col min="11263" max="11263" width="5.140625" style="233" customWidth="1"/>
    <col min="11264" max="11264" width="46.28515625" style="233" customWidth="1"/>
    <col min="11265" max="11265" width="13.7109375" style="233" customWidth="1"/>
    <col min="11266" max="11266" width="9.140625" style="233"/>
    <col min="11267" max="11267" width="14.140625" style="233" customWidth="1"/>
    <col min="11268" max="11268" width="15.85546875" style="233" customWidth="1"/>
    <col min="11269" max="11269" width="1.5703125" style="233" customWidth="1"/>
    <col min="11270" max="11517" width="9.140625" style="233"/>
    <col min="11518" max="11518" width="3.42578125" style="233" customWidth="1"/>
    <col min="11519" max="11519" width="5.140625" style="233" customWidth="1"/>
    <col min="11520" max="11520" width="46.28515625" style="233" customWidth="1"/>
    <col min="11521" max="11521" width="13.7109375" style="233" customWidth="1"/>
    <col min="11522" max="11522" width="9.140625" style="233"/>
    <col min="11523" max="11523" width="14.140625" style="233" customWidth="1"/>
    <col min="11524" max="11524" width="15.85546875" style="233" customWidth="1"/>
    <col min="11525" max="11525" width="1.5703125" style="233" customWidth="1"/>
    <col min="11526" max="11773" width="9.140625" style="233"/>
    <col min="11774" max="11774" width="3.42578125" style="233" customWidth="1"/>
    <col min="11775" max="11775" width="5.140625" style="233" customWidth="1"/>
    <col min="11776" max="11776" width="46.28515625" style="233" customWidth="1"/>
    <col min="11777" max="11777" width="13.7109375" style="233" customWidth="1"/>
    <col min="11778" max="11778" width="9.140625" style="233"/>
    <col min="11779" max="11779" width="14.140625" style="233" customWidth="1"/>
    <col min="11780" max="11780" width="15.85546875" style="233" customWidth="1"/>
    <col min="11781" max="11781" width="1.5703125" style="233" customWidth="1"/>
    <col min="11782" max="12029" width="9.140625" style="233"/>
    <col min="12030" max="12030" width="3.42578125" style="233" customWidth="1"/>
    <col min="12031" max="12031" width="5.140625" style="233" customWidth="1"/>
    <col min="12032" max="12032" width="46.28515625" style="233" customWidth="1"/>
    <col min="12033" max="12033" width="13.7109375" style="233" customWidth="1"/>
    <col min="12034" max="12034" width="9.140625" style="233"/>
    <col min="12035" max="12035" width="14.140625" style="233" customWidth="1"/>
    <col min="12036" max="12036" width="15.85546875" style="233" customWidth="1"/>
    <col min="12037" max="12037" width="1.5703125" style="233" customWidth="1"/>
    <col min="12038" max="12285" width="9.140625" style="233"/>
    <col min="12286" max="12286" width="3.42578125" style="233" customWidth="1"/>
    <col min="12287" max="12287" width="5.140625" style="233" customWidth="1"/>
    <col min="12288" max="12288" width="46.28515625" style="233" customWidth="1"/>
    <col min="12289" max="12289" width="13.7109375" style="233" customWidth="1"/>
    <col min="12290" max="12290" width="9.140625" style="233"/>
    <col min="12291" max="12291" width="14.140625" style="233" customWidth="1"/>
    <col min="12292" max="12292" width="15.85546875" style="233" customWidth="1"/>
    <col min="12293" max="12293" width="1.5703125" style="233" customWidth="1"/>
    <col min="12294" max="12541" width="9.140625" style="233"/>
    <col min="12542" max="12542" width="3.42578125" style="233" customWidth="1"/>
    <col min="12543" max="12543" width="5.140625" style="233" customWidth="1"/>
    <col min="12544" max="12544" width="46.28515625" style="233" customWidth="1"/>
    <col min="12545" max="12545" width="13.7109375" style="233" customWidth="1"/>
    <col min="12546" max="12546" width="9.140625" style="233"/>
    <col min="12547" max="12547" width="14.140625" style="233" customWidth="1"/>
    <col min="12548" max="12548" width="15.85546875" style="233" customWidth="1"/>
    <col min="12549" max="12549" width="1.5703125" style="233" customWidth="1"/>
    <col min="12550" max="12797" width="9.140625" style="233"/>
    <col min="12798" max="12798" width="3.42578125" style="233" customWidth="1"/>
    <col min="12799" max="12799" width="5.140625" style="233" customWidth="1"/>
    <col min="12800" max="12800" width="46.28515625" style="233" customWidth="1"/>
    <col min="12801" max="12801" width="13.7109375" style="233" customWidth="1"/>
    <col min="12802" max="12802" width="9.140625" style="233"/>
    <col min="12803" max="12803" width="14.140625" style="233" customWidth="1"/>
    <col min="12804" max="12804" width="15.85546875" style="233" customWidth="1"/>
    <col min="12805" max="12805" width="1.5703125" style="233" customWidth="1"/>
    <col min="12806" max="13053" width="9.140625" style="233"/>
    <col min="13054" max="13054" width="3.42578125" style="233" customWidth="1"/>
    <col min="13055" max="13055" width="5.140625" style="233" customWidth="1"/>
    <col min="13056" max="13056" width="46.28515625" style="233" customWidth="1"/>
    <col min="13057" max="13057" width="13.7109375" style="233" customWidth="1"/>
    <col min="13058" max="13058" width="9.140625" style="233"/>
    <col min="13059" max="13059" width="14.140625" style="233" customWidth="1"/>
    <col min="13060" max="13060" width="15.85546875" style="233" customWidth="1"/>
    <col min="13061" max="13061" width="1.5703125" style="233" customWidth="1"/>
    <col min="13062" max="13309" width="9.140625" style="233"/>
    <col min="13310" max="13310" width="3.42578125" style="233" customWidth="1"/>
    <col min="13311" max="13311" width="5.140625" style="233" customWidth="1"/>
    <col min="13312" max="13312" width="46.28515625" style="233" customWidth="1"/>
    <col min="13313" max="13313" width="13.7109375" style="233" customWidth="1"/>
    <col min="13314" max="13314" width="9.140625" style="233"/>
    <col min="13315" max="13315" width="14.140625" style="233" customWidth="1"/>
    <col min="13316" max="13316" width="15.85546875" style="233" customWidth="1"/>
    <col min="13317" max="13317" width="1.5703125" style="233" customWidth="1"/>
    <col min="13318" max="13565" width="9.140625" style="233"/>
    <col min="13566" max="13566" width="3.42578125" style="233" customWidth="1"/>
    <col min="13567" max="13567" width="5.140625" style="233" customWidth="1"/>
    <col min="13568" max="13568" width="46.28515625" style="233" customWidth="1"/>
    <col min="13569" max="13569" width="13.7109375" style="233" customWidth="1"/>
    <col min="13570" max="13570" width="9.140625" style="233"/>
    <col min="13571" max="13571" width="14.140625" style="233" customWidth="1"/>
    <col min="13572" max="13572" width="15.85546875" style="233" customWidth="1"/>
    <col min="13573" max="13573" width="1.5703125" style="233" customWidth="1"/>
    <col min="13574" max="13821" width="9.140625" style="233"/>
    <col min="13822" max="13822" width="3.42578125" style="233" customWidth="1"/>
    <col min="13823" max="13823" width="5.140625" style="233" customWidth="1"/>
    <col min="13824" max="13824" width="46.28515625" style="233" customWidth="1"/>
    <col min="13825" max="13825" width="13.7109375" style="233" customWidth="1"/>
    <col min="13826" max="13826" width="9.140625" style="233"/>
    <col min="13827" max="13827" width="14.140625" style="233" customWidth="1"/>
    <col min="13828" max="13828" width="15.85546875" style="233" customWidth="1"/>
    <col min="13829" max="13829" width="1.5703125" style="233" customWidth="1"/>
    <col min="13830" max="14077" width="9.140625" style="233"/>
    <col min="14078" max="14078" width="3.42578125" style="233" customWidth="1"/>
    <col min="14079" max="14079" width="5.140625" style="233" customWidth="1"/>
    <col min="14080" max="14080" width="46.28515625" style="233" customWidth="1"/>
    <col min="14081" max="14081" width="13.7109375" style="233" customWidth="1"/>
    <col min="14082" max="14082" width="9.140625" style="233"/>
    <col min="14083" max="14083" width="14.140625" style="233" customWidth="1"/>
    <col min="14084" max="14084" width="15.85546875" style="233" customWidth="1"/>
    <col min="14085" max="14085" width="1.5703125" style="233" customWidth="1"/>
    <col min="14086" max="14333" width="9.140625" style="233"/>
    <col min="14334" max="14334" width="3.42578125" style="233" customWidth="1"/>
    <col min="14335" max="14335" width="5.140625" style="233" customWidth="1"/>
    <col min="14336" max="14336" width="46.28515625" style="233" customWidth="1"/>
    <col min="14337" max="14337" width="13.7109375" style="233" customWidth="1"/>
    <col min="14338" max="14338" width="9.140625" style="233"/>
    <col min="14339" max="14339" width="14.140625" style="233" customWidth="1"/>
    <col min="14340" max="14340" width="15.85546875" style="233" customWidth="1"/>
    <col min="14341" max="14341" width="1.5703125" style="233" customWidth="1"/>
    <col min="14342" max="14589" width="9.140625" style="233"/>
    <col min="14590" max="14590" width="3.42578125" style="233" customWidth="1"/>
    <col min="14591" max="14591" width="5.140625" style="233" customWidth="1"/>
    <col min="14592" max="14592" width="46.28515625" style="233" customWidth="1"/>
    <col min="14593" max="14593" width="13.7109375" style="233" customWidth="1"/>
    <col min="14594" max="14594" width="9.140625" style="233"/>
    <col min="14595" max="14595" width="14.140625" style="233" customWidth="1"/>
    <col min="14596" max="14596" width="15.85546875" style="233" customWidth="1"/>
    <col min="14597" max="14597" width="1.5703125" style="233" customWidth="1"/>
    <col min="14598" max="14845" width="9.140625" style="233"/>
    <col min="14846" max="14846" width="3.42578125" style="233" customWidth="1"/>
    <col min="14847" max="14847" width="5.140625" style="233" customWidth="1"/>
    <col min="14848" max="14848" width="46.28515625" style="233" customWidth="1"/>
    <col min="14849" max="14849" width="13.7109375" style="233" customWidth="1"/>
    <col min="14850" max="14850" width="9.140625" style="233"/>
    <col min="14851" max="14851" width="14.140625" style="233" customWidth="1"/>
    <col min="14852" max="14852" width="15.85546875" style="233" customWidth="1"/>
    <col min="14853" max="14853" width="1.5703125" style="233" customWidth="1"/>
    <col min="14854" max="15101" width="9.140625" style="233"/>
    <col min="15102" max="15102" width="3.42578125" style="233" customWidth="1"/>
    <col min="15103" max="15103" width="5.140625" style="233" customWidth="1"/>
    <col min="15104" max="15104" width="46.28515625" style="233" customWidth="1"/>
    <col min="15105" max="15105" width="13.7109375" style="233" customWidth="1"/>
    <col min="15106" max="15106" width="9.140625" style="233"/>
    <col min="15107" max="15107" width="14.140625" style="233" customWidth="1"/>
    <col min="15108" max="15108" width="15.85546875" style="233" customWidth="1"/>
    <col min="15109" max="15109" width="1.5703125" style="233" customWidth="1"/>
    <col min="15110" max="15357" width="9.140625" style="233"/>
    <col min="15358" max="15358" width="3.42578125" style="233" customWidth="1"/>
    <col min="15359" max="15359" width="5.140625" style="233" customWidth="1"/>
    <col min="15360" max="15360" width="46.28515625" style="233" customWidth="1"/>
    <col min="15361" max="15361" width="13.7109375" style="233" customWidth="1"/>
    <col min="15362" max="15362" width="9.140625" style="233"/>
    <col min="15363" max="15363" width="14.140625" style="233" customWidth="1"/>
    <col min="15364" max="15364" width="15.85546875" style="233" customWidth="1"/>
    <col min="15365" max="15365" width="1.5703125" style="233" customWidth="1"/>
    <col min="15366" max="15613" width="9.140625" style="233"/>
    <col min="15614" max="15614" width="3.42578125" style="233" customWidth="1"/>
    <col min="15615" max="15615" width="5.140625" style="233" customWidth="1"/>
    <col min="15616" max="15616" width="46.28515625" style="233" customWidth="1"/>
    <col min="15617" max="15617" width="13.7109375" style="233" customWidth="1"/>
    <col min="15618" max="15618" width="9.140625" style="233"/>
    <col min="15619" max="15619" width="14.140625" style="233" customWidth="1"/>
    <col min="15620" max="15620" width="15.85546875" style="233" customWidth="1"/>
    <col min="15621" max="15621" width="1.5703125" style="233" customWidth="1"/>
    <col min="15622" max="15869" width="9.140625" style="233"/>
    <col min="15870" max="15870" width="3.42578125" style="233" customWidth="1"/>
    <col min="15871" max="15871" width="5.140625" style="233" customWidth="1"/>
    <col min="15872" max="15872" width="46.28515625" style="233" customWidth="1"/>
    <col min="15873" max="15873" width="13.7109375" style="233" customWidth="1"/>
    <col min="15874" max="15874" width="9.140625" style="233"/>
    <col min="15875" max="15875" width="14.140625" style="233" customWidth="1"/>
    <col min="15876" max="15876" width="15.85546875" style="233" customWidth="1"/>
    <col min="15877" max="15877" width="1.5703125" style="233" customWidth="1"/>
    <col min="15878" max="16125" width="9.140625" style="233"/>
    <col min="16126" max="16126" width="3.42578125" style="233" customWidth="1"/>
    <col min="16127" max="16127" width="5.140625" style="233" customWidth="1"/>
    <col min="16128" max="16128" width="46.28515625" style="233" customWidth="1"/>
    <col min="16129" max="16129" width="13.7109375" style="233" customWidth="1"/>
    <col min="16130" max="16130" width="9.140625" style="233"/>
    <col min="16131" max="16131" width="14.140625" style="233" customWidth="1"/>
    <col min="16132" max="16132" width="15.85546875" style="233" customWidth="1"/>
    <col min="16133" max="16133" width="1.5703125" style="233" customWidth="1"/>
    <col min="16134" max="16384" width="9.140625" style="233"/>
  </cols>
  <sheetData>
    <row r="1" spans="1:14" ht="47.25" customHeight="1" thickBot="1" x14ac:dyDescent="0.25">
      <c r="A1" s="587" t="s">
        <v>137</v>
      </c>
      <c r="B1" s="588"/>
      <c r="C1" s="588"/>
      <c r="D1" s="588"/>
      <c r="E1" s="588"/>
      <c r="F1" s="588"/>
      <c r="G1" s="589"/>
      <c r="H1" s="232"/>
    </row>
    <row r="2" spans="1:14" ht="5.25" customHeight="1" x14ac:dyDescent="0.2">
      <c r="A2" s="234"/>
      <c r="B2" s="590"/>
      <c r="C2" s="590"/>
      <c r="D2" s="590"/>
      <c r="E2" s="590"/>
      <c r="F2" s="590"/>
      <c r="G2" s="591"/>
      <c r="H2" s="235"/>
    </row>
    <row r="3" spans="1:14" s="242" customFormat="1" ht="15" customHeight="1" x14ac:dyDescent="0.2">
      <c r="A3" s="236">
        <v>1</v>
      </c>
      <c r="B3" s="237" t="s">
        <v>138</v>
      </c>
      <c r="C3" s="237" t="s">
        <v>139</v>
      </c>
      <c r="D3" s="238"/>
      <c r="E3" s="239"/>
      <c r="F3" s="240" t="s">
        <v>140</v>
      </c>
      <c r="G3" s="241" t="s">
        <v>141</v>
      </c>
      <c r="H3" s="235"/>
      <c r="M3" s="235"/>
    </row>
    <row r="4" spans="1:14" s="242" customFormat="1" ht="15" customHeight="1" x14ac:dyDescent="0.2">
      <c r="A4" s="243"/>
      <c r="B4" s="244" t="s">
        <v>142</v>
      </c>
      <c r="C4" s="592" t="s">
        <v>143</v>
      </c>
      <c r="D4" s="593"/>
      <c r="E4" s="594"/>
      <c r="F4" s="245"/>
      <c r="G4" s="293"/>
      <c r="I4" s="247"/>
      <c r="J4" s="247"/>
      <c r="K4" s="247"/>
      <c r="L4" s="247"/>
      <c r="M4" s="248"/>
      <c r="N4" s="247"/>
    </row>
    <row r="5" spans="1:14" ht="15" customHeight="1" x14ac:dyDescent="0.2">
      <c r="A5" s="249"/>
      <c r="B5" s="250" t="s">
        <v>144</v>
      </c>
      <c r="C5" s="581" t="s">
        <v>145</v>
      </c>
      <c r="D5" s="582"/>
      <c r="E5" s="583"/>
      <c r="F5" s="251"/>
      <c r="G5" s="294"/>
      <c r="H5" s="242"/>
      <c r="M5" s="252"/>
    </row>
    <row r="6" spans="1:14" ht="15" customHeight="1" x14ac:dyDescent="0.2">
      <c r="A6" s="249"/>
      <c r="B6" s="250" t="s">
        <v>146</v>
      </c>
      <c r="C6" s="581" t="s">
        <v>147</v>
      </c>
      <c r="D6" s="582"/>
      <c r="E6" s="583"/>
      <c r="F6" s="251"/>
      <c r="G6" s="294"/>
      <c r="H6" s="242"/>
      <c r="M6" s="252"/>
    </row>
    <row r="7" spans="1:14" ht="15" customHeight="1" x14ac:dyDescent="0.2">
      <c r="A7" s="249"/>
      <c r="B7" s="250" t="s">
        <v>148</v>
      </c>
      <c r="C7" s="581" t="s">
        <v>149</v>
      </c>
      <c r="D7" s="582"/>
      <c r="E7" s="583"/>
      <c r="F7" s="251"/>
      <c r="G7" s="294"/>
      <c r="H7" s="242"/>
    </row>
    <row r="8" spans="1:14" ht="15" customHeight="1" x14ac:dyDescent="0.2">
      <c r="A8" s="249"/>
      <c r="B8" s="250" t="s">
        <v>150</v>
      </c>
      <c r="C8" s="581" t="s">
        <v>151</v>
      </c>
      <c r="D8" s="582"/>
      <c r="E8" s="583"/>
      <c r="F8" s="251"/>
      <c r="G8" s="294"/>
      <c r="H8" s="242"/>
    </row>
    <row r="9" spans="1:14" x14ac:dyDescent="0.2">
      <c r="A9" s="249"/>
      <c r="B9" s="250" t="s">
        <v>152</v>
      </c>
      <c r="C9" s="581" t="s">
        <v>153</v>
      </c>
      <c r="D9" s="582"/>
      <c r="E9" s="583"/>
      <c r="F9" s="251"/>
      <c r="G9" s="294"/>
      <c r="H9" s="242"/>
    </row>
    <row r="10" spans="1:14" x14ac:dyDescent="0.2">
      <c r="A10" s="249"/>
      <c r="B10" s="250" t="s">
        <v>154</v>
      </c>
      <c r="C10" s="581" t="s">
        <v>155</v>
      </c>
      <c r="D10" s="582"/>
      <c r="E10" s="583"/>
      <c r="F10" s="251"/>
      <c r="G10" s="294"/>
      <c r="H10" s="242"/>
    </row>
    <row r="11" spans="1:14" x14ac:dyDescent="0.2">
      <c r="A11" s="249"/>
      <c r="B11" s="250" t="s">
        <v>156</v>
      </c>
      <c r="C11" s="581" t="s">
        <v>157</v>
      </c>
      <c r="D11" s="582"/>
      <c r="E11" s="583"/>
      <c r="F11" s="251"/>
      <c r="G11" s="294"/>
      <c r="H11" s="242"/>
    </row>
    <row r="12" spans="1:14" x14ac:dyDescent="0.2">
      <c r="A12" s="249"/>
      <c r="B12" s="250" t="s">
        <v>158</v>
      </c>
      <c r="C12" s="581" t="s">
        <v>159</v>
      </c>
      <c r="D12" s="582"/>
      <c r="E12" s="583"/>
      <c r="F12" s="251"/>
      <c r="G12" s="294"/>
      <c r="H12" s="242"/>
    </row>
    <row r="13" spans="1:14" x14ac:dyDescent="0.2">
      <c r="A13" s="249"/>
      <c r="B13" s="250" t="s">
        <v>160</v>
      </c>
      <c r="C13" s="581" t="s">
        <v>161</v>
      </c>
      <c r="D13" s="582"/>
      <c r="E13" s="583"/>
      <c r="F13" s="251"/>
      <c r="G13" s="294"/>
      <c r="H13" s="242"/>
    </row>
    <row r="14" spans="1:14" x14ac:dyDescent="0.2">
      <c r="A14" s="249"/>
      <c r="B14" s="250" t="s">
        <v>162</v>
      </c>
      <c r="C14" s="581" t="s">
        <v>163</v>
      </c>
      <c r="D14" s="582"/>
      <c r="E14" s="583"/>
      <c r="F14" s="251"/>
      <c r="G14" s="294"/>
      <c r="H14" s="242"/>
    </row>
    <row r="15" spans="1:14" x14ac:dyDescent="0.2">
      <c r="A15" s="249"/>
      <c r="B15" s="250" t="s">
        <v>164</v>
      </c>
      <c r="C15" s="581" t="s">
        <v>165</v>
      </c>
      <c r="D15" s="582"/>
      <c r="E15" s="583"/>
      <c r="F15" s="251"/>
      <c r="G15" s="294"/>
      <c r="H15" s="242"/>
    </row>
    <row r="16" spans="1:14" x14ac:dyDescent="0.2">
      <c r="A16" s="249"/>
      <c r="B16" s="250" t="s">
        <v>166</v>
      </c>
      <c r="C16" s="581" t="s">
        <v>167</v>
      </c>
      <c r="D16" s="582"/>
      <c r="E16" s="583"/>
      <c r="F16" s="251"/>
      <c r="G16" s="294"/>
      <c r="H16" s="242"/>
    </row>
    <row r="17" spans="1:10" x14ac:dyDescent="0.2">
      <c r="A17" s="249"/>
      <c r="B17" s="250" t="s">
        <v>168</v>
      </c>
      <c r="C17" s="581" t="s">
        <v>169</v>
      </c>
      <c r="D17" s="582"/>
      <c r="E17" s="583"/>
      <c r="F17" s="251"/>
      <c r="G17" s="294"/>
      <c r="H17" s="242"/>
    </row>
    <row r="18" spans="1:10" x14ac:dyDescent="0.2">
      <c r="A18" s="249"/>
      <c r="B18" s="250" t="s">
        <v>170</v>
      </c>
      <c r="C18" s="581" t="s">
        <v>171</v>
      </c>
      <c r="D18" s="582"/>
      <c r="E18" s="583"/>
      <c r="F18" s="251"/>
      <c r="G18" s="294"/>
      <c r="H18" s="242"/>
    </row>
    <row r="19" spans="1:10" x14ac:dyDescent="0.2">
      <c r="A19" s="249"/>
      <c r="B19" s="250" t="s">
        <v>172</v>
      </c>
      <c r="C19" s="581" t="s">
        <v>173</v>
      </c>
      <c r="D19" s="582"/>
      <c r="E19" s="583"/>
      <c r="F19" s="251"/>
      <c r="G19" s="294"/>
      <c r="H19" s="242"/>
    </row>
    <row r="20" spans="1:10" x14ac:dyDescent="0.2">
      <c r="A20" s="249"/>
      <c r="B20" s="250" t="s">
        <v>172</v>
      </c>
      <c r="C20" s="581" t="s">
        <v>174</v>
      </c>
      <c r="D20" s="582"/>
      <c r="E20" s="583"/>
      <c r="F20" s="251"/>
      <c r="G20" s="294"/>
      <c r="H20" s="242"/>
    </row>
    <row r="21" spans="1:10" x14ac:dyDescent="0.2">
      <c r="A21" s="249"/>
      <c r="B21" s="250" t="s">
        <v>172</v>
      </c>
      <c r="C21" s="595" t="s">
        <v>174</v>
      </c>
      <c r="D21" s="596"/>
      <c r="E21" s="597"/>
      <c r="F21" s="253"/>
      <c r="G21" s="295"/>
    </row>
    <row r="22" spans="1:10" s="242" customFormat="1" x14ac:dyDescent="0.2">
      <c r="A22" s="243"/>
      <c r="B22" s="254" t="s">
        <v>175</v>
      </c>
      <c r="C22" s="255"/>
      <c r="D22" s="255"/>
      <c r="E22" s="256"/>
      <c r="F22" s="296">
        <f>SUM(F4:F21)</f>
        <v>0</v>
      </c>
      <c r="G22" s="297">
        <f>SUM(G4:G21)</f>
        <v>0</v>
      </c>
    </row>
    <row r="23" spans="1:10" s="242" customFormat="1" x14ac:dyDescent="0.2">
      <c r="A23" s="243"/>
      <c r="B23" s="258" t="s">
        <v>176</v>
      </c>
      <c r="C23" s="259"/>
      <c r="D23" s="259"/>
      <c r="E23" s="260">
        <v>0.13500000000000001</v>
      </c>
      <c r="F23" s="261">
        <f>E23*F22</f>
        <v>0</v>
      </c>
      <c r="G23" s="246">
        <f>G22*E23</f>
        <v>0</v>
      </c>
    </row>
    <row r="24" spans="1:10" s="242" customFormat="1" x14ac:dyDescent="0.2">
      <c r="A24" s="243"/>
      <c r="B24" s="283" t="s">
        <v>187</v>
      </c>
      <c r="C24" s="268"/>
      <c r="D24" s="268"/>
      <c r="E24" s="268"/>
      <c r="F24" s="298">
        <f>SUM(F22:F23)</f>
        <v>0</v>
      </c>
      <c r="G24" s="257">
        <f>SUM(G22:G23)</f>
        <v>0</v>
      </c>
    </row>
    <row r="25" spans="1:10" s="242" customFormat="1" x14ac:dyDescent="0.2">
      <c r="A25" s="243"/>
      <c r="F25" s="266"/>
      <c r="G25" s="299"/>
    </row>
    <row r="26" spans="1:10" s="242" customFormat="1" x14ac:dyDescent="0.2">
      <c r="A26" s="300"/>
      <c r="B26" s="237" t="s">
        <v>182</v>
      </c>
      <c r="C26" s="268"/>
      <c r="D26" s="268"/>
      <c r="E26" s="268"/>
      <c r="F26" s="268"/>
      <c r="G26" s="269"/>
    </row>
    <row r="27" spans="1:10" s="242" customFormat="1" x14ac:dyDescent="0.2">
      <c r="A27" s="272"/>
      <c r="B27" s="283" t="s">
        <v>183</v>
      </c>
      <c r="C27" s="268"/>
      <c r="D27" s="268"/>
      <c r="E27" s="268"/>
      <c r="F27" s="284"/>
      <c r="G27" s="257">
        <f>G24</f>
        <v>0</v>
      </c>
    </row>
    <row r="28" spans="1:10" s="242" customFormat="1" x14ac:dyDescent="0.2">
      <c r="A28" s="272"/>
      <c r="B28" s="258" t="s">
        <v>188</v>
      </c>
      <c r="C28" s="268"/>
      <c r="D28" s="268"/>
      <c r="E28" s="268"/>
      <c r="F28" s="313" t="e">
        <f>'Majors TSB Blank'!E20/'Majors TSB Blank'!E19</f>
        <v>#DIV/0!</v>
      </c>
      <c r="G28" s="246" t="e">
        <f>G27*F28</f>
        <v>#DIV/0!</v>
      </c>
    </row>
    <row r="29" spans="1:10" s="242" customFormat="1" ht="12.75" thickBot="1" x14ac:dyDescent="0.25">
      <c r="A29" s="285"/>
      <c r="B29" s="262" t="s">
        <v>189</v>
      </c>
      <c r="C29" s="263"/>
      <c r="D29" s="263"/>
      <c r="E29" s="263"/>
      <c r="F29" s="263"/>
      <c r="G29" s="265" t="e">
        <f>SUM(G27:G28)</f>
        <v>#DIV/0!</v>
      </c>
    </row>
    <row r="30" spans="1:10" s="242" customFormat="1" ht="12.75" thickBot="1" x14ac:dyDescent="0.25">
      <c r="A30" s="235"/>
      <c r="F30" s="266"/>
      <c r="G30" s="267"/>
    </row>
    <row r="31" spans="1:10" s="242" customFormat="1" x14ac:dyDescent="0.2">
      <c r="A31" s="301">
        <v>2</v>
      </c>
      <c r="B31" s="302" t="s">
        <v>192</v>
      </c>
      <c r="C31" s="281"/>
      <c r="D31" s="281"/>
      <c r="E31" s="281"/>
      <c r="F31" s="309"/>
      <c r="G31" s="310"/>
    </row>
    <row r="32" spans="1:10" s="242" customFormat="1" x14ac:dyDescent="0.2">
      <c r="A32" s="270"/>
      <c r="B32" s="273" t="s">
        <v>193</v>
      </c>
      <c r="C32" s="259"/>
      <c r="D32" s="259"/>
      <c r="E32" s="259"/>
      <c r="F32" s="311">
        <v>0.08</v>
      </c>
      <c r="G32" s="312">
        <f>G24*F32</f>
        <v>0</v>
      </c>
      <c r="J32" s="267"/>
    </row>
    <row r="33" spans="1:10" s="242" customFormat="1" x14ac:dyDescent="0.2">
      <c r="A33" s="270"/>
      <c r="B33" s="283" t="s">
        <v>194</v>
      </c>
      <c r="C33" s="268"/>
      <c r="D33" s="268"/>
      <c r="E33" s="268"/>
      <c r="F33" s="313" t="e">
        <f>'Majors TSB Blank'!E22/'Majors TSB Blank'!E21</f>
        <v>#DIV/0!</v>
      </c>
      <c r="G33" s="312" t="e">
        <f>G32*F33</f>
        <v>#DIV/0!</v>
      </c>
      <c r="J33" s="267"/>
    </row>
    <row r="34" spans="1:10" s="242" customFormat="1" ht="12.75" thickBot="1" x14ac:dyDescent="0.25">
      <c r="A34" s="314"/>
      <c r="B34" s="262" t="s">
        <v>195</v>
      </c>
      <c r="C34" s="263"/>
      <c r="D34" s="263"/>
      <c r="E34" s="263"/>
      <c r="F34" s="315"/>
      <c r="G34" s="316" t="e">
        <f>SUM(G32:G33)</f>
        <v>#DIV/0!</v>
      </c>
      <c r="J34" s="267"/>
    </row>
    <row r="35" spans="1:10" s="242" customFormat="1" ht="5.25" customHeight="1" thickBot="1" x14ac:dyDescent="0.25">
      <c r="A35" s="270"/>
      <c r="B35" s="256"/>
      <c r="C35" s="256"/>
      <c r="D35" s="256"/>
      <c r="E35" s="256"/>
      <c r="F35" s="317"/>
      <c r="G35" s="318"/>
      <c r="J35" s="267"/>
    </row>
    <row r="36" spans="1:10" s="242" customFormat="1" x14ac:dyDescent="0.2">
      <c r="A36" s="319">
        <v>3</v>
      </c>
      <c r="B36" s="320" t="s">
        <v>1</v>
      </c>
      <c r="C36" s="281"/>
      <c r="D36" s="281"/>
      <c r="E36" s="281"/>
      <c r="F36" s="309"/>
      <c r="G36" s="310"/>
    </row>
    <row r="37" spans="1:10" s="242" customFormat="1" x14ac:dyDescent="0.2">
      <c r="A37" s="272"/>
      <c r="B37" s="271" t="s">
        <v>177</v>
      </c>
      <c r="C37" s="259"/>
      <c r="D37" s="259"/>
      <c r="E37" s="259"/>
      <c r="F37" s="311">
        <v>7.4999999999999997E-2</v>
      </c>
      <c r="G37" s="312">
        <f>G24*F37</f>
        <v>0</v>
      </c>
    </row>
    <row r="38" spans="1:10" s="242" customFormat="1" x14ac:dyDescent="0.2">
      <c r="A38" s="272"/>
      <c r="B38" s="283" t="s">
        <v>196</v>
      </c>
      <c r="C38" s="268"/>
      <c r="D38" s="268"/>
      <c r="E38" s="268"/>
      <c r="F38" s="313" t="e">
        <f>'Majors TSB Blank'!E24/'Majors TSB Blank'!E23</f>
        <v>#DIV/0!</v>
      </c>
      <c r="G38" s="312" t="e">
        <f>G37*F38</f>
        <v>#DIV/0!</v>
      </c>
    </row>
    <row r="39" spans="1:10" s="242" customFormat="1" ht="12.75" thickBot="1" x14ac:dyDescent="0.25">
      <c r="A39" s="285"/>
      <c r="B39" s="262" t="s">
        <v>197</v>
      </c>
      <c r="C39" s="263"/>
      <c r="D39" s="263"/>
      <c r="E39" s="263"/>
      <c r="F39" s="315"/>
      <c r="G39" s="316" t="e">
        <f>SUM(G37:G38)</f>
        <v>#DIV/0!</v>
      </c>
    </row>
    <row r="40" spans="1:10" s="242" customFormat="1" ht="5.25" customHeight="1" thickBot="1" x14ac:dyDescent="0.25">
      <c r="B40" s="321"/>
      <c r="F40" s="322"/>
      <c r="G40" s="323"/>
    </row>
    <row r="41" spans="1:10" s="242" customFormat="1" x14ac:dyDescent="0.2">
      <c r="A41" s="301">
        <v>4</v>
      </c>
      <c r="B41" s="302" t="s">
        <v>178</v>
      </c>
      <c r="C41" s="281"/>
      <c r="D41" s="281"/>
      <c r="E41" s="281"/>
      <c r="F41" s="309"/>
      <c r="G41" s="310"/>
    </row>
    <row r="42" spans="1:10" s="242" customFormat="1" x14ac:dyDescent="0.2">
      <c r="A42" s="272"/>
      <c r="B42" s="273" t="s">
        <v>177</v>
      </c>
      <c r="D42" s="259"/>
      <c r="E42" s="259"/>
      <c r="F42" s="311">
        <v>0.05</v>
      </c>
      <c r="G42" s="312">
        <f>G24*F42</f>
        <v>0</v>
      </c>
    </row>
    <row r="43" spans="1:10" s="242" customFormat="1" x14ac:dyDescent="0.2">
      <c r="A43" s="272"/>
      <c r="B43" s="283" t="s">
        <v>198</v>
      </c>
      <c r="C43" s="268"/>
      <c r="D43" s="268"/>
      <c r="E43" s="268"/>
      <c r="F43" s="313" t="e">
        <f>'Majors TSB Blank'!E26/'Majors TSB Blank'!E25</f>
        <v>#DIV/0!</v>
      </c>
      <c r="G43" s="312" t="e">
        <f>G42*F43</f>
        <v>#DIV/0!</v>
      </c>
    </row>
    <row r="44" spans="1:10" s="242" customFormat="1" ht="12.75" thickBot="1" x14ac:dyDescent="0.25">
      <c r="A44" s="285"/>
      <c r="B44" s="262" t="s">
        <v>199</v>
      </c>
      <c r="C44" s="263"/>
      <c r="D44" s="263"/>
      <c r="E44" s="263"/>
      <c r="F44" s="315"/>
      <c r="G44" s="316" t="e">
        <f>SUM(G42:G43)</f>
        <v>#DIV/0!</v>
      </c>
    </row>
    <row r="45" spans="1:10" s="242" customFormat="1" ht="5.25" customHeight="1" thickBot="1" x14ac:dyDescent="0.25">
      <c r="B45" s="321"/>
      <c r="F45" s="322"/>
      <c r="G45" s="323"/>
    </row>
    <row r="46" spans="1:10" s="242" customFormat="1" ht="12.75" x14ac:dyDescent="0.2">
      <c r="A46" s="301">
        <v>5</v>
      </c>
      <c r="B46" s="584" t="s">
        <v>191</v>
      </c>
      <c r="C46" s="585"/>
      <c r="D46" s="586"/>
      <c r="E46" s="281"/>
      <c r="F46" s="309"/>
      <c r="G46" s="310"/>
    </row>
    <row r="47" spans="1:10" s="242" customFormat="1" x14ac:dyDescent="0.2">
      <c r="A47" s="272"/>
      <c r="B47" s="274" t="s">
        <v>177</v>
      </c>
      <c r="C47" s="268"/>
      <c r="D47" s="268"/>
      <c r="E47" s="268"/>
      <c r="F47" s="311">
        <v>7.4999999999999997E-2</v>
      </c>
      <c r="G47" s="312">
        <f>G24*F47</f>
        <v>0</v>
      </c>
    </row>
    <row r="48" spans="1:10" s="242" customFormat="1" x14ac:dyDescent="0.2">
      <c r="A48" s="272"/>
      <c r="B48" s="283" t="s">
        <v>198</v>
      </c>
      <c r="C48" s="259"/>
      <c r="D48" s="259"/>
      <c r="E48" s="259"/>
      <c r="F48" s="313" t="e">
        <f>'Majors TSB Blank'!E28/'Majors TSB Blank'!E27</f>
        <v>#DIV/0!</v>
      </c>
      <c r="G48" s="312" t="e">
        <f>G47*F48</f>
        <v>#DIV/0!</v>
      </c>
    </row>
    <row r="49" spans="1:13" s="242" customFormat="1" ht="12.75" thickBot="1" x14ac:dyDescent="0.25">
      <c r="A49" s="285"/>
      <c r="B49" s="262" t="s">
        <v>200</v>
      </c>
      <c r="C49" s="264"/>
      <c r="D49" s="264"/>
      <c r="E49" s="264"/>
      <c r="F49" s="315"/>
      <c r="G49" s="316" t="e">
        <f>SUM(G47:G48)</f>
        <v>#DIV/0!</v>
      </c>
    </row>
    <row r="50" spans="1:13" s="242" customFormat="1" ht="5.25" customHeight="1" thickBot="1" x14ac:dyDescent="0.25">
      <c r="A50" s="279"/>
      <c r="B50" s="324"/>
      <c r="C50" s="279"/>
      <c r="D50" s="279"/>
      <c r="E50" s="279"/>
      <c r="F50" s="325"/>
      <c r="G50" s="326"/>
    </row>
    <row r="51" spans="1:13" s="242" customFormat="1" x14ac:dyDescent="0.2">
      <c r="A51" s="319">
        <v>6</v>
      </c>
      <c r="B51" s="302" t="s">
        <v>179</v>
      </c>
      <c r="C51" s="281"/>
      <c r="D51" s="327"/>
      <c r="E51" s="327"/>
      <c r="F51" s="309"/>
      <c r="G51" s="328"/>
      <c r="H51" s="275"/>
      <c r="I51" s="275"/>
      <c r="J51" s="275"/>
      <c r="K51" s="275"/>
      <c r="L51" s="275"/>
      <c r="M51" s="275"/>
    </row>
    <row r="52" spans="1:13" s="242" customFormat="1" x14ac:dyDescent="0.2">
      <c r="A52" s="276"/>
      <c r="B52" s="274" t="s">
        <v>201</v>
      </c>
      <c r="C52" s="268"/>
      <c r="D52" s="259"/>
      <c r="E52" s="259"/>
      <c r="F52" s="311">
        <v>7.4999999999999997E-2</v>
      </c>
      <c r="G52" s="312">
        <f>G24*F52</f>
        <v>0</v>
      </c>
    </row>
    <row r="53" spans="1:13" s="242" customFormat="1" x14ac:dyDescent="0.2">
      <c r="A53" s="272"/>
      <c r="B53" s="283" t="s">
        <v>202</v>
      </c>
      <c r="C53" s="268"/>
      <c r="D53" s="259"/>
      <c r="E53" s="259"/>
      <c r="F53" s="313" t="e">
        <f>'Majors TSB Blank'!E30/'Majors TSB Blank'!E29</f>
        <v>#DIV/0!</v>
      </c>
      <c r="G53" s="312" t="e">
        <f>G52*F53</f>
        <v>#DIV/0!</v>
      </c>
    </row>
    <row r="54" spans="1:13" s="242" customFormat="1" ht="12.75" thickBot="1" x14ac:dyDescent="0.25">
      <c r="A54" s="285"/>
      <c r="B54" s="262" t="s">
        <v>203</v>
      </c>
      <c r="C54" s="264"/>
      <c r="D54" s="264"/>
      <c r="E54" s="264"/>
      <c r="F54" s="315"/>
      <c r="G54" s="316" t="e">
        <f>SUM(G52:G53)</f>
        <v>#DIV/0!</v>
      </c>
    </row>
    <row r="55" spans="1:13" s="242" customFormat="1" ht="5.25" customHeight="1" thickBot="1" x14ac:dyDescent="0.25">
      <c r="A55" s="279"/>
      <c r="B55" s="324"/>
      <c r="C55" s="279"/>
      <c r="D55" s="279"/>
      <c r="E55" s="279"/>
      <c r="F55" s="325"/>
      <c r="G55" s="326"/>
    </row>
    <row r="56" spans="1:13" s="242" customFormat="1" x14ac:dyDescent="0.2">
      <c r="A56" s="301">
        <v>7</v>
      </c>
      <c r="B56" s="302" t="s">
        <v>180</v>
      </c>
      <c r="C56" s="281"/>
      <c r="D56" s="281"/>
      <c r="E56" s="281"/>
      <c r="F56" s="309"/>
      <c r="G56" s="310"/>
    </row>
    <row r="57" spans="1:13" s="242" customFormat="1" x14ac:dyDescent="0.2">
      <c r="A57" s="329"/>
      <c r="B57" s="274" t="s">
        <v>177</v>
      </c>
      <c r="C57" s="268"/>
      <c r="D57" s="268"/>
      <c r="E57" s="268"/>
      <c r="F57" s="311">
        <v>0.08</v>
      </c>
      <c r="G57" s="312">
        <f>G24*F57</f>
        <v>0</v>
      </c>
    </row>
    <row r="58" spans="1:13" s="242" customFormat="1" x14ac:dyDescent="0.2">
      <c r="A58" s="276"/>
      <c r="B58" s="283" t="s">
        <v>204</v>
      </c>
      <c r="C58" s="268"/>
      <c r="D58" s="268"/>
      <c r="E58" s="268"/>
      <c r="F58" s="313" t="e">
        <f>'Majors TSB Blank'!E32/'Majors TSB Blank'!E31</f>
        <v>#DIV/0!</v>
      </c>
      <c r="G58" s="312" t="e">
        <f>G57*F58</f>
        <v>#DIV/0!</v>
      </c>
    </row>
    <row r="59" spans="1:13" s="242" customFormat="1" ht="12.75" thickBot="1" x14ac:dyDescent="0.25">
      <c r="A59" s="330"/>
      <c r="B59" s="262" t="s">
        <v>205</v>
      </c>
      <c r="C59" s="263"/>
      <c r="D59" s="263"/>
      <c r="E59" s="263"/>
      <c r="F59" s="315"/>
      <c r="G59" s="316" t="e">
        <f>SUM(G57:G58)</f>
        <v>#DIV/0!</v>
      </c>
    </row>
    <row r="60" spans="1:13" s="242" customFormat="1" ht="5.25" customHeight="1" thickBot="1" x14ac:dyDescent="0.25">
      <c r="A60" s="278"/>
      <c r="B60" s="331"/>
      <c r="C60" s="278"/>
      <c r="D60" s="278"/>
      <c r="E60" s="278"/>
      <c r="F60" s="332"/>
      <c r="G60" s="333"/>
    </row>
    <row r="61" spans="1:13" s="242" customFormat="1" ht="12.75" thickBot="1" x14ac:dyDescent="0.25">
      <c r="A61" s="277" t="s">
        <v>181</v>
      </c>
      <c r="B61" s="278"/>
      <c r="C61" s="278"/>
      <c r="D61" s="278"/>
      <c r="E61" s="278"/>
      <c r="F61" s="334"/>
      <c r="G61" s="335" t="e">
        <f>G29+G54+G59+G39+G44+G34+G49</f>
        <v>#DIV/0!</v>
      </c>
    </row>
    <row r="62" spans="1:13" s="242" customFormat="1" ht="12.75" thickBot="1" x14ac:dyDescent="0.25">
      <c r="B62" s="279"/>
      <c r="C62" s="279"/>
      <c r="D62" s="279"/>
      <c r="E62" s="279"/>
      <c r="F62" s="279"/>
      <c r="G62" s="303"/>
    </row>
    <row r="63" spans="1:13" s="242" customFormat="1" x14ac:dyDescent="0.2">
      <c r="A63" s="305"/>
      <c r="B63" s="280" t="s">
        <v>184</v>
      </c>
      <c r="C63" s="281"/>
      <c r="D63" s="281"/>
      <c r="E63" s="281"/>
      <c r="F63" s="306"/>
      <c r="G63" s="307" t="e">
        <f>G61</f>
        <v>#DIV/0!</v>
      </c>
    </row>
    <row r="64" spans="1:13" s="242" customFormat="1" x14ac:dyDescent="0.2">
      <c r="A64" s="282"/>
      <c r="B64" s="283" t="s">
        <v>190</v>
      </c>
      <c r="C64" s="268"/>
      <c r="D64" s="268"/>
      <c r="E64" s="268"/>
      <c r="F64" s="304" t="e">
        <f>'Majors TSB Blank'!F51/'Majors TSB Blank'!E51</f>
        <v>#DIV/0!</v>
      </c>
      <c r="G64" s="308" t="e">
        <f>(G63*F64)</f>
        <v>#DIV/0!</v>
      </c>
    </row>
    <row r="65" spans="1:7" s="242" customFormat="1" ht="12.75" thickBot="1" x14ac:dyDescent="0.25">
      <c r="A65" s="285"/>
      <c r="B65" s="286" t="s">
        <v>185</v>
      </c>
      <c r="C65" s="263"/>
      <c r="D65" s="263"/>
      <c r="E65" s="263"/>
      <c r="F65" s="287">
        <v>0.05</v>
      </c>
      <c r="G65" s="288" t="e">
        <f>G63*F65</f>
        <v>#DIV/0!</v>
      </c>
    </row>
    <row r="66" spans="1:7" s="242" customFormat="1" ht="12.75" thickBot="1" x14ac:dyDescent="0.25">
      <c r="A66" s="277" t="s">
        <v>186</v>
      </c>
      <c r="B66" s="289"/>
      <c r="C66" s="290"/>
      <c r="D66" s="290"/>
      <c r="E66" s="290"/>
      <c r="F66" s="290"/>
      <c r="G66" s="291" t="e">
        <f>SUM(G63:G65)</f>
        <v>#DIV/0!</v>
      </c>
    </row>
    <row r="67" spans="1:7" s="242" customFormat="1" x14ac:dyDescent="0.2">
      <c r="A67" s="292"/>
      <c r="B67" s="279"/>
      <c r="C67" s="279"/>
      <c r="D67" s="279"/>
      <c r="E67" s="279"/>
      <c r="F67" s="279"/>
      <c r="G67" s="279"/>
    </row>
  </sheetData>
  <mergeCells count="21">
    <mergeCell ref="B46:D46"/>
    <mergeCell ref="C13:E13"/>
    <mergeCell ref="A1:G1"/>
    <mergeCell ref="B2:G2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20:E20"/>
    <mergeCell ref="C21:E21"/>
    <mergeCell ref="C14:E14"/>
    <mergeCell ref="C15:E15"/>
    <mergeCell ref="C16:E16"/>
    <mergeCell ref="C17:E17"/>
    <mergeCell ref="C18:E18"/>
    <mergeCell ref="C19:E19"/>
  </mergeCells>
  <pageMargins left="0.7" right="0.7" top="0.75" bottom="0.75" header="0.3" footer="0.3"/>
  <pageSetup orientation="portrait" r:id="rId1"/>
  <ignoredErrors>
    <ignoredError sqref="F23:G23 F28:G28 G65 G52:G53 F53:F58 G47:G48 G42:G43 F43:F48 G32:G33 G37:G38 F33:F38 G57:G58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"/>
  <sheetViews>
    <sheetView workbookViewId="0">
      <selection activeCell="H10" sqref="H10"/>
    </sheetView>
  </sheetViews>
  <sheetFormatPr defaultRowHeight="12.75" x14ac:dyDescent="0.2"/>
  <cols>
    <col min="1" max="16384" width="9.140625" style="182"/>
  </cols>
  <sheetData>
    <row r="1" spans="1:9" ht="20.25" customHeight="1" thickTop="1" x14ac:dyDescent="0.25">
      <c r="A1" s="171"/>
      <c r="B1" s="172"/>
      <c r="C1" s="172"/>
      <c r="D1" s="177"/>
      <c r="E1" s="177" t="s">
        <v>102</v>
      </c>
      <c r="F1" s="177"/>
      <c r="G1" s="177"/>
      <c r="H1" s="172"/>
      <c r="I1" s="173"/>
    </row>
    <row r="2" spans="1:9" ht="15.75" x14ac:dyDescent="0.25">
      <c r="A2" s="174"/>
      <c r="B2" s="175"/>
      <c r="C2" s="175"/>
      <c r="D2" s="178"/>
      <c r="E2" s="178" t="s">
        <v>103</v>
      </c>
      <c r="F2" s="178"/>
      <c r="G2" s="178"/>
      <c r="H2" s="175"/>
      <c r="I2" s="176"/>
    </row>
    <row r="3" spans="1:9" ht="6.75" customHeight="1" x14ac:dyDescent="0.25">
      <c r="A3" s="179"/>
      <c r="B3" s="180"/>
      <c r="C3" s="180"/>
      <c r="D3" s="180"/>
      <c r="E3" s="180"/>
      <c r="F3" s="180"/>
      <c r="G3" s="180"/>
      <c r="H3" s="180"/>
      <c r="I3" s="181"/>
    </row>
    <row r="4" spans="1:9" ht="6.75" customHeight="1" x14ac:dyDescent="0.2">
      <c r="A4" s="183"/>
      <c r="B4" s="184"/>
      <c r="C4" s="184"/>
      <c r="D4" s="184"/>
      <c r="E4" s="184"/>
      <c r="F4" s="184"/>
      <c r="G4" s="184"/>
      <c r="H4" s="184"/>
      <c r="I4" s="185"/>
    </row>
    <row r="5" spans="1:9" x14ac:dyDescent="0.2">
      <c r="A5" s="188" t="s">
        <v>104</v>
      </c>
      <c r="B5" s="186"/>
      <c r="C5" s="186"/>
      <c r="D5" s="186"/>
      <c r="E5" s="186"/>
      <c r="F5" s="186"/>
      <c r="G5" s="186"/>
      <c r="H5" s="186"/>
      <c r="I5" s="187"/>
    </row>
    <row r="6" spans="1:9" x14ac:dyDescent="0.2">
      <c r="A6" s="188"/>
      <c r="B6" s="186"/>
      <c r="C6" s="186"/>
      <c r="D6" s="186"/>
      <c r="E6" s="186"/>
      <c r="F6" s="186"/>
      <c r="G6" s="186"/>
      <c r="H6" s="186"/>
      <c r="I6" s="187"/>
    </row>
    <row r="7" spans="1:9" x14ac:dyDescent="0.2">
      <c r="A7" s="188" t="s">
        <v>105</v>
      </c>
      <c r="B7" s="186"/>
      <c r="C7" s="186"/>
      <c r="D7" s="186"/>
      <c r="E7" s="186" t="s">
        <v>106</v>
      </c>
      <c r="F7" s="186"/>
      <c r="G7" s="186"/>
      <c r="H7" s="186"/>
      <c r="I7" s="187"/>
    </row>
    <row r="8" spans="1:9" ht="6" customHeight="1" x14ac:dyDescent="0.2">
      <c r="A8" s="189"/>
      <c r="B8" s="190"/>
      <c r="C8" s="190"/>
      <c r="D8" s="190"/>
      <c r="E8" s="190"/>
      <c r="F8" s="190"/>
      <c r="G8" s="190"/>
      <c r="H8" s="190"/>
      <c r="I8" s="191"/>
    </row>
    <row r="9" spans="1:9" ht="6" customHeight="1" x14ac:dyDescent="0.2">
      <c r="A9" s="183"/>
      <c r="B9" s="184"/>
      <c r="C9" s="184"/>
      <c r="D9" s="184"/>
      <c r="E9" s="184"/>
      <c r="F9" s="184"/>
      <c r="G9" s="184"/>
      <c r="H9" s="184"/>
      <c r="I9" s="185"/>
    </row>
    <row r="10" spans="1:9" x14ac:dyDescent="0.2">
      <c r="A10" s="188" t="s">
        <v>107</v>
      </c>
      <c r="B10" s="186"/>
      <c r="C10" s="186"/>
      <c r="D10" s="186"/>
      <c r="E10" s="186" t="s">
        <v>46</v>
      </c>
      <c r="F10" s="186"/>
      <c r="G10" s="203" t="s">
        <v>109</v>
      </c>
      <c r="H10" s="414">
        <f>'Majors TSB Blank'!E19+'Majors TSB Blank'!E21+'Majors TSB Blank'!E23+'Majors TSB Blank'!E25+'Majors TSB Blank'!E27+'Majors TSB Blank'!E29+'Majors TSB Blank'!E31</f>
        <v>0</v>
      </c>
      <c r="I10" s="187"/>
    </row>
    <row r="11" spans="1:9" x14ac:dyDescent="0.2">
      <c r="A11" s="188"/>
      <c r="B11" s="186"/>
      <c r="C11" s="186"/>
      <c r="D11" s="186"/>
      <c r="E11" s="186"/>
      <c r="F11" s="186"/>
      <c r="G11" s="203"/>
      <c r="H11" s="414"/>
      <c r="I11" s="187"/>
    </row>
    <row r="12" spans="1:9" x14ac:dyDescent="0.2">
      <c r="A12" s="188"/>
      <c r="B12" s="186"/>
      <c r="C12" s="186"/>
      <c r="D12" s="186"/>
      <c r="E12" s="186" t="s">
        <v>219</v>
      </c>
      <c r="F12" s="186"/>
      <c r="G12" s="203" t="s">
        <v>109</v>
      </c>
      <c r="H12" s="414">
        <f>'Majors TSB Blank'!C71-'Expert Judgement Record'!H10</f>
        <v>0</v>
      </c>
      <c r="I12" s="187"/>
    </row>
    <row r="13" spans="1:9" x14ac:dyDescent="0.2">
      <c r="A13" s="188"/>
      <c r="B13" s="186"/>
      <c r="C13" s="186"/>
      <c r="D13" s="186"/>
      <c r="E13" s="186"/>
      <c r="F13" s="186"/>
      <c r="G13" s="203"/>
      <c r="H13" s="414"/>
      <c r="I13" s="187"/>
    </row>
    <row r="14" spans="1:9" x14ac:dyDescent="0.2">
      <c r="A14" s="188"/>
      <c r="B14" s="186"/>
      <c r="C14" s="186"/>
      <c r="D14" s="186"/>
      <c r="E14" s="186" t="s">
        <v>108</v>
      </c>
      <c r="F14" s="186"/>
      <c r="G14" s="203" t="s">
        <v>109</v>
      </c>
      <c r="H14" s="414">
        <f>'Majors TSB Blank'!C72-'Expert Judgement Record'!H10</f>
        <v>0</v>
      </c>
      <c r="I14" s="187"/>
    </row>
    <row r="15" spans="1:9" ht="7.5" customHeight="1" x14ac:dyDescent="0.2">
      <c r="A15" s="189"/>
      <c r="B15" s="190"/>
      <c r="C15" s="190"/>
      <c r="D15" s="190"/>
      <c r="E15" s="190"/>
      <c r="F15" s="190"/>
      <c r="G15" s="190"/>
      <c r="H15" s="190"/>
      <c r="I15" s="191"/>
    </row>
    <row r="16" spans="1:9" ht="3.75" customHeight="1" x14ac:dyDescent="0.2">
      <c r="A16" s="188"/>
      <c r="B16" s="186"/>
      <c r="C16" s="186"/>
      <c r="D16" s="186"/>
      <c r="E16" s="186"/>
      <c r="F16" s="186"/>
      <c r="G16" s="186"/>
      <c r="H16" s="186"/>
      <c r="I16" s="187"/>
    </row>
    <row r="17" spans="1:9" x14ac:dyDescent="0.2">
      <c r="A17" s="188" t="s">
        <v>110</v>
      </c>
      <c r="B17" s="186"/>
      <c r="C17" s="186"/>
      <c r="D17" s="186"/>
      <c r="E17" s="186"/>
      <c r="F17" s="186"/>
      <c r="G17" s="186"/>
      <c r="H17" s="186"/>
      <c r="I17" s="187"/>
    </row>
    <row r="18" spans="1:9" ht="3.75" customHeight="1" x14ac:dyDescent="0.2">
      <c r="A18" s="188"/>
      <c r="B18" s="186"/>
      <c r="C18" s="186"/>
      <c r="D18" s="186"/>
      <c r="E18" s="186"/>
      <c r="F18" s="186"/>
      <c r="G18" s="186"/>
      <c r="H18" s="186"/>
      <c r="I18" s="187"/>
    </row>
    <row r="19" spans="1:9" x14ac:dyDescent="0.2">
      <c r="A19" s="607" t="s">
        <v>111</v>
      </c>
      <c r="B19" s="605"/>
      <c r="C19" s="605"/>
      <c r="D19" s="604" t="s">
        <v>112</v>
      </c>
      <c r="E19" s="605"/>
      <c r="F19" s="605"/>
      <c r="G19" s="605"/>
      <c r="H19" s="605"/>
      <c r="I19" s="606"/>
    </row>
    <row r="20" spans="1:9" x14ac:dyDescent="0.2">
      <c r="A20" s="598"/>
      <c r="B20" s="599"/>
      <c r="C20" s="600"/>
      <c r="D20" s="612"/>
      <c r="E20" s="599"/>
      <c r="F20" s="599"/>
      <c r="G20" s="599"/>
      <c r="H20" s="599"/>
      <c r="I20" s="613"/>
    </row>
    <row r="21" spans="1:9" x14ac:dyDescent="0.2">
      <c r="A21" s="598"/>
      <c r="B21" s="599"/>
      <c r="C21" s="600"/>
      <c r="D21" s="612"/>
      <c r="E21" s="599"/>
      <c r="F21" s="599"/>
      <c r="G21" s="599"/>
      <c r="H21" s="599"/>
      <c r="I21" s="613"/>
    </row>
    <row r="22" spans="1:9" x14ac:dyDescent="0.2">
      <c r="A22" s="598"/>
      <c r="B22" s="599"/>
      <c r="C22" s="600"/>
      <c r="D22" s="612"/>
      <c r="E22" s="599"/>
      <c r="F22" s="599"/>
      <c r="G22" s="599"/>
      <c r="H22" s="599"/>
      <c r="I22" s="613"/>
    </row>
    <row r="23" spans="1:9" x14ac:dyDescent="0.2">
      <c r="A23" s="598"/>
      <c r="B23" s="599"/>
      <c r="C23" s="600"/>
      <c r="D23" s="612"/>
      <c r="E23" s="599"/>
      <c r="F23" s="599"/>
      <c r="G23" s="599"/>
      <c r="H23" s="599"/>
      <c r="I23" s="613"/>
    </row>
    <row r="24" spans="1:9" x14ac:dyDescent="0.2">
      <c r="A24" s="598"/>
      <c r="B24" s="599"/>
      <c r="C24" s="600"/>
      <c r="D24" s="612"/>
      <c r="E24" s="599"/>
      <c r="F24" s="599"/>
      <c r="G24" s="599"/>
      <c r="H24" s="599"/>
      <c r="I24" s="613"/>
    </row>
    <row r="25" spans="1:9" x14ac:dyDescent="0.2">
      <c r="A25" s="598"/>
      <c r="B25" s="599"/>
      <c r="C25" s="600"/>
      <c r="D25" s="612"/>
      <c r="E25" s="599"/>
      <c r="F25" s="599"/>
      <c r="G25" s="599"/>
      <c r="H25" s="599"/>
      <c r="I25" s="613"/>
    </row>
    <row r="26" spans="1:9" x14ac:dyDescent="0.2">
      <c r="A26" s="192"/>
      <c r="I26" s="193"/>
    </row>
    <row r="27" spans="1:9" x14ac:dyDescent="0.2">
      <c r="A27" s="188" t="s">
        <v>113</v>
      </c>
      <c r="I27" s="193"/>
    </row>
    <row r="28" spans="1:9" ht="12.75" customHeight="1" x14ac:dyDescent="0.2">
      <c r="A28" s="608" t="s">
        <v>114</v>
      </c>
      <c r="B28" s="609"/>
      <c r="C28" s="609"/>
      <c r="D28" s="609"/>
      <c r="E28" s="609"/>
      <c r="F28" s="609"/>
      <c r="G28" s="609"/>
      <c r="H28" s="609"/>
      <c r="I28" s="610"/>
    </row>
    <row r="29" spans="1:9" x14ac:dyDescent="0.2">
      <c r="A29" s="611" t="s">
        <v>115</v>
      </c>
      <c r="B29" s="609"/>
      <c r="C29" s="609"/>
      <c r="D29" s="609"/>
      <c r="E29" s="609"/>
      <c r="F29" s="609"/>
      <c r="G29" s="609"/>
      <c r="H29" s="609"/>
      <c r="I29" s="610"/>
    </row>
    <row r="30" spans="1:9" ht="50.1" customHeight="1" x14ac:dyDescent="0.2">
      <c r="A30" s="601"/>
      <c r="B30" s="602"/>
      <c r="C30" s="602"/>
      <c r="D30" s="602"/>
      <c r="E30" s="602"/>
      <c r="F30" s="602"/>
      <c r="G30" s="602"/>
      <c r="H30" s="602"/>
      <c r="I30" s="603"/>
    </row>
    <row r="31" spans="1:9" x14ac:dyDescent="0.2">
      <c r="A31" s="197" t="s">
        <v>120</v>
      </c>
      <c r="I31" s="193"/>
    </row>
    <row r="32" spans="1:9" x14ac:dyDescent="0.2">
      <c r="A32" s="197" t="s">
        <v>125</v>
      </c>
      <c r="I32" s="193"/>
    </row>
    <row r="33" spans="1:9" x14ac:dyDescent="0.2">
      <c r="A33" s="196" t="s">
        <v>116</v>
      </c>
      <c r="I33" s="193"/>
    </row>
    <row r="34" spans="1:9" ht="50.1" customHeight="1" x14ac:dyDescent="0.2">
      <c r="A34" s="192"/>
      <c r="I34" s="193"/>
    </row>
    <row r="35" spans="1:9" x14ac:dyDescent="0.2">
      <c r="A35" s="197" t="s">
        <v>120</v>
      </c>
      <c r="I35" s="193"/>
    </row>
    <row r="36" spans="1:9" x14ac:dyDescent="0.2">
      <c r="A36" s="197" t="s">
        <v>126</v>
      </c>
      <c r="I36" s="193"/>
    </row>
    <row r="37" spans="1:9" x14ac:dyDescent="0.2">
      <c r="A37" s="196" t="s">
        <v>116</v>
      </c>
      <c r="I37" s="193"/>
    </row>
    <row r="38" spans="1:9" ht="50.1" customHeight="1" x14ac:dyDescent="0.2">
      <c r="A38" s="192"/>
      <c r="I38" s="193"/>
    </row>
    <row r="39" spans="1:9" x14ac:dyDescent="0.2">
      <c r="A39" s="197" t="s">
        <v>121</v>
      </c>
      <c r="I39" s="193"/>
    </row>
    <row r="40" spans="1:9" x14ac:dyDescent="0.2">
      <c r="A40" s="197" t="s">
        <v>122</v>
      </c>
      <c r="I40" s="193"/>
    </row>
    <row r="41" spans="1:9" x14ac:dyDescent="0.2">
      <c r="A41" s="196" t="s">
        <v>117</v>
      </c>
      <c r="I41" s="193"/>
    </row>
    <row r="42" spans="1:9" ht="50.1" customHeight="1" x14ac:dyDescent="0.2">
      <c r="A42" s="192"/>
      <c r="I42" s="193"/>
    </row>
    <row r="43" spans="1:9" x14ac:dyDescent="0.2">
      <c r="A43" s="200" t="s">
        <v>123</v>
      </c>
      <c r="B43" s="201"/>
      <c r="C43" s="201"/>
      <c r="D43" s="201"/>
      <c r="E43" s="201"/>
      <c r="F43" s="201"/>
      <c r="G43" s="201"/>
      <c r="H43" s="201"/>
      <c r="I43" s="202"/>
    </row>
    <row r="44" spans="1:9" x14ac:dyDescent="0.2">
      <c r="A44" s="197" t="s">
        <v>124</v>
      </c>
      <c r="I44" s="193"/>
    </row>
    <row r="45" spans="1:9" x14ac:dyDescent="0.2">
      <c r="A45" s="197"/>
      <c r="I45" s="193"/>
    </row>
    <row r="46" spans="1:9" x14ac:dyDescent="0.2">
      <c r="A46" s="197" t="s">
        <v>118</v>
      </c>
      <c r="I46" s="193"/>
    </row>
    <row r="47" spans="1:9" x14ac:dyDescent="0.2">
      <c r="A47" s="197"/>
      <c r="I47" s="193"/>
    </row>
    <row r="48" spans="1:9" x14ac:dyDescent="0.2">
      <c r="A48" s="198" t="s">
        <v>119</v>
      </c>
      <c r="I48" s="193"/>
    </row>
    <row r="49" spans="1:9" x14ac:dyDescent="0.2">
      <c r="A49" s="192"/>
      <c r="I49" s="193"/>
    </row>
    <row r="50" spans="1:9" ht="13.5" thickBot="1" x14ac:dyDescent="0.25">
      <c r="A50" s="199"/>
      <c r="B50" s="194"/>
      <c r="C50" s="194"/>
      <c r="D50" s="194"/>
      <c r="E50" s="194"/>
      <c r="F50" s="194"/>
      <c r="G50" s="194"/>
      <c r="H50" s="194"/>
      <c r="I50" s="195"/>
    </row>
    <row r="51" spans="1:9" ht="13.5" thickTop="1" x14ac:dyDescent="0.2"/>
  </sheetData>
  <mergeCells count="17">
    <mergeCell ref="D19:I19"/>
    <mergeCell ref="A19:C19"/>
    <mergeCell ref="A28:I28"/>
    <mergeCell ref="A29:I29"/>
    <mergeCell ref="D20:I20"/>
    <mergeCell ref="D21:I21"/>
    <mergeCell ref="D22:I22"/>
    <mergeCell ref="D23:I23"/>
    <mergeCell ref="D24:I24"/>
    <mergeCell ref="D25:I25"/>
    <mergeCell ref="A20:C20"/>
    <mergeCell ref="A21:C21"/>
    <mergeCell ref="A22:C22"/>
    <mergeCell ref="A23:C23"/>
    <mergeCell ref="A24:C24"/>
    <mergeCell ref="A25:C25"/>
    <mergeCell ref="A30:I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H12"/>
  <sheetViews>
    <sheetView workbookViewId="0">
      <selection activeCell="C9" sqref="C9"/>
    </sheetView>
  </sheetViews>
  <sheetFormatPr defaultRowHeight="12.75" x14ac:dyDescent="0.2"/>
  <cols>
    <col min="1" max="1" width="3.5703125" customWidth="1"/>
    <col min="2" max="2" width="33.7109375" style="162" customWidth="1"/>
    <col min="3" max="8" width="12.7109375" customWidth="1"/>
  </cols>
  <sheetData>
    <row r="3" spans="2:8" x14ac:dyDescent="0.2">
      <c r="C3" s="614" t="s">
        <v>92</v>
      </c>
      <c r="D3" s="614"/>
      <c r="E3" s="614"/>
      <c r="F3" s="614"/>
      <c r="G3" s="614"/>
      <c r="H3" s="614"/>
    </row>
    <row r="4" spans="2:8" s="164" customFormat="1" ht="38.25" x14ac:dyDescent="0.2">
      <c r="B4" s="165" t="s">
        <v>91</v>
      </c>
      <c r="C4" s="168" t="s">
        <v>84</v>
      </c>
      <c r="D4" s="168" t="s">
        <v>85</v>
      </c>
      <c r="E4" s="168" t="s">
        <v>86</v>
      </c>
      <c r="F4" s="168" t="s">
        <v>87</v>
      </c>
      <c r="G4" s="168" t="s">
        <v>88</v>
      </c>
      <c r="H4" s="168" t="s">
        <v>89</v>
      </c>
    </row>
    <row r="5" spans="2:8" ht="25.5" x14ac:dyDescent="0.2">
      <c r="B5" s="163" t="s">
        <v>93</v>
      </c>
      <c r="C5" s="166" t="s">
        <v>90</v>
      </c>
      <c r="D5" s="166" t="s">
        <v>90</v>
      </c>
      <c r="E5" s="166" t="s">
        <v>90</v>
      </c>
      <c r="F5" s="166" t="s">
        <v>90</v>
      </c>
      <c r="G5" s="167"/>
      <c r="H5" s="167"/>
    </row>
    <row r="6" spans="2:8" ht="25.5" x14ac:dyDescent="0.2">
      <c r="B6" s="163" t="s">
        <v>94</v>
      </c>
      <c r="C6" s="166" t="s">
        <v>90</v>
      </c>
      <c r="D6" s="166" t="s">
        <v>90</v>
      </c>
      <c r="E6" s="166" t="s">
        <v>90</v>
      </c>
      <c r="F6" s="166" t="s">
        <v>90</v>
      </c>
      <c r="G6" s="166" t="s">
        <v>90</v>
      </c>
      <c r="H6" s="166" t="s">
        <v>90</v>
      </c>
    </row>
    <row r="7" spans="2:8" ht="25.5" x14ac:dyDescent="0.2">
      <c r="B7" s="163" t="s">
        <v>95</v>
      </c>
      <c r="C7" s="166" t="s">
        <v>90</v>
      </c>
      <c r="D7" s="166" t="s">
        <v>90</v>
      </c>
      <c r="E7" s="166" t="s">
        <v>90</v>
      </c>
      <c r="F7" s="166" t="s">
        <v>90</v>
      </c>
      <c r="G7" s="167"/>
      <c r="H7" s="167"/>
    </row>
    <row r="8" spans="2:8" ht="25.5" x14ac:dyDescent="0.2">
      <c r="B8" s="163" t="s">
        <v>96</v>
      </c>
      <c r="C8" s="166" t="s">
        <v>90</v>
      </c>
      <c r="D8" s="166" t="s">
        <v>90</v>
      </c>
      <c r="E8" s="166" t="s">
        <v>90</v>
      </c>
      <c r="F8" s="166" t="s">
        <v>90</v>
      </c>
      <c r="G8" s="166" t="s">
        <v>90</v>
      </c>
      <c r="H8" s="167"/>
    </row>
    <row r="9" spans="2:8" ht="25.5" x14ac:dyDescent="0.2">
      <c r="B9" s="163" t="s">
        <v>97</v>
      </c>
      <c r="C9" s="166" t="s">
        <v>90</v>
      </c>
      <c r="D9" s="166" t="s">
        <v>90</v>
      </c>
      <c r="E9" s="166" t="s">
        <v>90</v>
      </c>
      <c r="F9" s="166" t="s">
        <v>90</v>
      </c>
      <c r="G9" s="167"/>
      <c r="H9" s="167"/>
    </row>
    <row r="10" spans="2:8" ht="25.5" x14ac:dyDescent="0.2">
      <c r="B10" s="163" t="s">
        <v>98</v>
      </c>
      <c r="C10" s="166" t="s">
        <v>90</v>
      </c>
      <c r="D10" s="166" t="s">
        <v>90</v>
      </c>
      <c r="E10" s="166" t="s">
        <v>90</v>
      </c>
      <c r="F10" s="166" t="s">
        <v>90</v>
      </c>
      <c r="G10" s="166" t="s">
        <v>90</v>
      </c>
      <c r="H10" s="167"/>
    </row>
    <row r="11" spans="2:8" ht="25.5" x14ac:dyDescent="0.2">
      <c r="B11" s="163" t="s">
        <v>99</v>
      </c>
      <c r="C11" s="166" t="s">
        <v>90</v>
      </c>
      <c r="D11" s="166" t="s">
        <v>90</v>
      </c>
      <c r="E11" s="166" t="s">
        <v>90</v>
      </c>
      <c r="F11" s="166" t="s">
        <v>90</v>
      </c>
      <c r="G11" s="167"/>
      <c r="H11" s="167"/>
    </row>
    <row r="12" spans="2:8" ht="25.5" x14ac:dyDescent="0.2">
      <c r="B12" s="163" t="s">
        <v>100</v>
      </c>
      <c r="C12" s="166" t="s">
        <v>90</v>
      </c>
      <c r="D12" s="166" t="s">
        <v>90</v>
      </c>
      <c r="E12" s="166" t="s">
        <v>90</v>
      </c>
      <c r="F12" s="166" t="s">
        <v>90</v>
      </c>
      <c r="G12" s="166" t="s">
        <v>90</v>
      </c>
      <c r="H12" s="166" t="s">
        <v>90</v>
      </c>
    </row>
  </sheetData>
  <mergeCells count="1">
    <mergeCell ref="C3:H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7284EB5F3084A97FDC796938844C5" ma:contentTypeVersion="4" ma:contentTypeDescription="Create a new document." ma:contentTypeScope="" ma:versionID="50aa518bdda4e0b8b006046a528dbb50">
  <xsd:schema xmlns:xsd="http://www.w3.org/2001/XMLSchema" xmlns:xs="http://www.w3.org/2001/XMLSchema" xmlns:p="http://schemas.microsoft.com/office/2006/metadata/properties" xmlns:ns3="a5b0fae7-7437-4671-ad11-2d44188d34f1" targetNamespace="http://schemas.microsoft.com/office/2006/metadata/properties" ma:root="true" ma:fieldsID="d41134d29625f1511902c663b0190037" ns3:_="">
    <xsd:import namespace="a5b0fae7-7437-4671-ad11-2d44188d34f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0fae7-7437-4671-ad11-2d44188d3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650DD2-8607-4C24-B769-200F0A9FDB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6AB5DE-41EE-4A2C-A374-A83EBC1CD6E1}">
  <ds:schemaRefs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a5b0fae7-7437-4671-ad11-2d44188d34f1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84F220B-7130-4580-B298-CBBCDA347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b0fae7-7437-4671-ad11-2d44188d34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Majors TSB Blank</vt:lpstr>
      <vt:lpstr>Active Travel Cost Breakdown</vt:lpstr>
      <vt:lpstr>Expert Judgement Record</vt:lpstr>
      <vt:lpstr>Signoff Matrix</vt:lpstr>
      <vt:lpstr>'Majors TSB Blank'!Print_Area</vt:lpstr>
    </vt:vector>
  </TitlesOfParts>
  <Company>Bruce Shaw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Majors TSB Template 2018</dc:title>
  <dc:creator>Adrian Hand</dc:creator>
  <cp:lastModifiedBy>Stephen Wheatcroft</cp:lastModifiedBy>
  <cp:lastPrinted>2020-04-29T09:25:14Z</cp:lastPrinted>
  <dcterms:created xsi:type="dcterms:W3CDTF">2007-03-06T14:32:47Z</dcterms:created>
  <dcterms:modified xsi:type="dcterms:W3CDTF">2025-04-07T16:03:42Z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0x010100AD47284EB5F3084A97FDC796938844C5</vt:lpwstr>
  </property>
  <property fmtid="{D5CDD505-2E9C-101B-9397-08002B2CF9AE}" pid="3" name="Order">
    <vt:r8>5000</vt:r8>
  </property>
  <property fmtid="{D5CDD505-2E9C-101B-9397-08002B2CF9AE}" pid="4" name="xd_ProgID">
    <vt:lpwstr/>
  </property>
  <property fmtid="{D5CDD505-2E9C-101B-9397-08002B2CF9AE}" pid="5" name="TemplateUrl">
    <vt:lpwstr/>
  </property>
</Properties>
</file>